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630" windowHeight="5685" tabRatio="760" activeTab="0"/>
  </bookViews>
  <sheets>
    <sheet name="Resultat" sheetId="1" r:id="rId1"/>
    <sheet name="Omgång 1" sheetId="2" r:id="rId2"/>
    <sheet name="Omgång 2" sheetId="3" r:id="rId3"/>
    <sheet name="Omgång 3" sheetId="4" r:id="rId4"/>
    <sheet name="Omgång 4" sheetId="5" r:id="rId5"/>
    <sheet name="Omgång 5" sheetId="6" r:id="rId6"/>
    <sheet name="Starlista" sheetId="7" r:id="rId7"/>
  </sheets>
  <definedNames>
    <definedName name="Poäng">'Resultat'!$F:$F,'Resultat'!$G:$G,'Resultat'!$I:$I,'Resultat'!$K:$K,'Resultat'!$M:$M,'Resultat'!$O:$O</definedName>
    <definedName name="_xlnm.Print_Area" localSheetId="0">'Resultat'!$A$2:$R$23</definedName>
  </definedNames>
  <calcPr fullCalcOnLoad="1"/>
</workbook>
</file>

<file path=xl/sharedStrings.xml><?xml version="1.0" encoding="utf-8"?>
<sst xmlns="http://schemas.openxmlformats.org/spreadsheetml/2006/main" count="350" uniqueCount="51">
  <si>
    <t>Totalt</t>
  </si>
  <si>
    <t>Pl</t>
  </si>
  <si>
    <t>Nr</t>
  </si>
  <si>
    <t>Namn</t>
  </si>
  <si>
    <t>Klubb</t>
  </si>
  <si>
    <t>SMFF</t>
  </si>
  <si>
    <t>Poäng</t>
  </si>
  <si>
    <t>omg</t>
  </si>
  <si>
    <t>Diff</t>
  </si>
  <si>
    <t>Ikaros</t>
  </si>
  <si>
    <t>Joakim Ståhl</t>
  </si>
  <si>
    <t>Anders Gustavsson</t>
  </si>
  <si>
    <t>Leif Pernstig</t>
  </si>
  <si>
    <t>Patrick B Radley</t>
  </si>
  <si>
    <t>Peter Viman</t>
  </si>
  <si>
    <t>Kaj Skäre</t>
  </si>
  <si>
    <t>Tomas Johansson</t>
  </si>
  <si>
    <t>Finspång</t>
  </si>
  <si>
    <t>Henrik Carlsson</t>
  </si>
  <si>
    <t>Lennart Andersson</t>
  </si>
  <si>
    <t>Herman Ståhl</t>
  </si>
  <si>
    <t>Herrljunga</t>
  </si>
  <si>
    <t>Tid</t>
  </si>
  <si>
    <t>L</t>
  </si>
  <si>
    <t>P</t>
  </si>
  <si>
    <t>Stefan Olovsjö</t>
  </si>
  <si>
    <t>AGL</t>
  </si>
  <si>
    <t>Pen</t>
  </si>
  <si>
    <t>Stratos</t>
  </si>
  <si>
    <t>Rolf-Erik Blomdahl</t>
  </si>
  <si>
    <t>Jack Björnberg-Krantz</t>
  </si>
  <si>
    <t>Jörgen Öberg</t>
  </si>
  <si>
    <t>63140</t>
  </si>
  <si>
    <t>GRUPP 1</t>
  </si>
  <si>
    <t>GRUPP 2</t>
  </si>
  <si>
    <t>GRUPP 3</t>
  </si>
  <si>
    <t>GRUPP 4</t>
  </si>
  <si>
    <t>K</t>
  </si>
  <si>
    <t>2.4</t>
  </si>
  <si>
    <t>Stefan Holm</t>
  </si>
  <si>
    <t>Pasi Väisänen</t>
  </si>
  <si>
    <t>Benjamin Jansson</t>
  </si>
  <si>
    <t>OMGÅNG 1</t>
  </si>
  <si>
    <t>OMGÅNG 2</t>
  </si>
  <si>
    <t>OMGÅNG 3</t>
  </si>
  <si>
    <t/>
  </si>
  <si>
    <t>OMGÅNG 4</t>
  </si>
  <si>
    <t>OMGÅNG 5</t>
  </si>
  <si>
    <t>OMGÅNG 6</t>
  </si>
  <si>
    <t>Bästa 4</t>
  </si>
  <si>
    <t>Thomas Johansson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</si>
</sst>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#,##0.0"/>
  </numFmts>
  <fonts count="18">
    <font>
      <sz val="10"/>
      <name val="Geneva"/>
      <family val="0"/>
    </font>
    <font>
      <sz val="10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left"/>
    </xf>
    <xf numFmtId="1" fontId="7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1" fontId="4" fillId="0" borderId="7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3" fontId="4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" fontId="4" fillId="0" borderId="0" xfId="0" applyNumberFormat="1" applyFont="1" applyAlignment="1" applyProtection="1">
      <alignment/>
      <protection locked="0"/>
    </xf>
    <xf numFmtId="3" fontId="6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indent="1"/>
      <protection locked="0"/>
    </xf>
    <xf numFmtId="2" fontId="11" fillId="0" borderId="2" xfId="0" applyNumberFormat="1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 indent="1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1" fontId="1" fillId="0" borderId="11" xfId="0" applyNumberFormat="1" applyFont="1" applyBorder="1" applyAlignment="1" applyProtection="1">
      <alignment/>
      <protection locked="0"/>
    </xf>
    <xf numFmtId="1" fontId="1" fillId="0" borderId="11" xfId="0" applyNumberFormat="1" applyFont="1" applyBorder="1" applyAlignment="1">
      <alignment indent="1"/>
    </xf>
    <xf numFmtId="1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/>
    </xf>
    <xf numFmtId="1" fontId="13" fillId="0" borderId="2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4" fillId="0" borderId="2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1" fontId="11" fillId="0" borderId="3" xfId="0" applyNumberFormat="1" applyFont="1" applyBorder="1" applyAlignment="1">
      <alignment horizontal="centerContinuous"/>
    </xf>
    <xf numFmtId="1" fontId="1" fillId="0" borderId="7" xfId="0" applyNumberFormat="1" applyFont="1" applyBorder="1" applyAlignment="1">
      <alignment horizontal="center"/>
    </xf>
    <xf numFmtId="1" fontId="4" fillId="0" borderId="0" xfId="0" applyNumberFormat="1" applyFont="1" applyAlignment="1" applyProtection="1">
      <alignment horizontal="right"/>
      <protection locked="0"/>
    </xf>
    <xf numFmtId="0" fontId="11" fillId="0" borderId="12" xfId="0" applyFont="1" applyBorder="1" applyAlignment="1">
      <alignment/>
    </xf>
    <xf numFmtId="1" fontId="1" fillId="0" borderId="12" xfId="0" applyNumberFormat="1" applyFont="1" applyBorder="1" applyAlignment="1" applyProtection="1">
      <alignment/>
      <protection locked="0"/>
    </xf>
    <xf numFmtId="1" fontId="1" fillId="0" borderId="12" xfId="0" applyNumberFormat="1" applyFont="1" applyBorder="1" applyAlignment="1">
      <alignment indent="1"/>
    </xf>
    <xf numFmtId="2" fontId="1" fillId="0" borderId="12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" fontId="1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indent="1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2" fontId="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" fontId="1" fillId="0" borderId="0" xfId="0" applyNumberFormat="1" applyFont="1" applyBorder="1" applyAlignment="1" applyProtection="1">
      <alignment/>
      <protection locked="0"/>
    </xf>
    <xf numFmtId="0" fontId="10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2" xfId="0" applyFont="1" applyBorder="1" applyAlignment="1" applyProtection="1">
      <alignment/>
      <protection locked="0"/>
    </xf>
    <xf numFmtId="2" fontId="11" fillId="0" borderId="0" xfId="0" applyNumberFormat="1" applyFont="1" applyBorder="1" applyAlignment="1">
      <alignment horizontal="centerContinuous"/>
    </xf>
    <xf numFmtId="0" fontId="11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 indent="1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" fontId="15" fillId="0" borderId="11" xfId="0" applyNumberFormat="1" applyFont="1" applyBorder="1" applyAlignment="1" applyProtection="1">
      <alignment/>
      <protection locked="0"/>
    </xf>
    <xf numFmtId="1" fontId="15" fillId="0" borderId="11" xfId="0" applyNumberFormat="1" applyFont="1" applyBorder="1" applyAlignment="1" applyProtection="1">
      <alignment horizontal="center"/>
      <protection locked="0"/>
    </xf>
    <xf numFmtId="1" fontId="15" fillId="0" borderId="0" xfId="0" applyNumberFormat="1" applyFont="1" applyBorder="1" applyAlignment="1" applyProtection="1">
      <alignment/>
      <protection locked="0"/>
    </xf>
    <xf numFmtId="169" fontId="4" fillId="0" borderId="13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2" fontId="17" fillId="0" borderId="0" xfId="0" applyNumberFormat="1" applyFont="1" applyBorder="1" applyAlignment="1" applyProtection="1">
      <alignment/>
      <protection locked="0"/>
    </xf>
    <xf numFmtId="3" fontId="8" fillId="0" borderId="14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showZeros="0" tabSelected="1" workbookViewId="0" topLeftCell="A1">
      <selection activeCell="A2" sqref="A2"/>
    </sheetView>
  </sheetViews>
  <sheetFormatPr defaultColWidth="9.00390625" defaultRowHeight="12.75"/>
  <cols>
    <col min="1" max="1" width="3.75390625" style="1" customWidth="1"/>
    <col min="2" max="2" width="3.75390625" style="2" customWidth="1"/>
    <col min="3" max="3" width="23.75390625" style="3" customWidth="1"/>
    <col min="4" max="4" width="9.875" style="1" customWidth="1"/>
    <col min="5" max="5" width="3.875" style="103" bestFit="1" customWidth="1"/>
    <col min="6" max="6" width="8.625" style="4" customWidth="1"/>
    <col min="7" max="7" width="7.00390625" style="5" bestFit="1" customWidth="1"/>
    <col min="8" max="8" width="4.125" style="6" bestFit="1" customWidth="1"/>
    <col min="9" max="9" width="7.00390625" style="5" bestFit="1" customWidth="1"/>
    <col min="10" max="10" width="4.125" style="7" bestFit="1" customWidth="1"/>
    <col min="11" max="11" width="7.00390625" style="5" bestFit="1" customWidth="1"/>
    <col min="12" max="12" width="4.125" style="7" bestFit="1" customWidth="1"/>
    <col min="13" max="13" width="7.00390625" style="5" bestFit="1" customWidth="1"/>
    <col min="14" max="14" width="4.125" style="7" bestFit="1" customWidth="1"/>
    <col min="15" max="15" width="7.00390625" style="5" bestFit="1" customWidth="1"/>
    <col min="16" max="16" width="4.125" style="7" bestFit="1" customWidth="1"/>
    <col min="17" max="17" width="7.00390625" style="5" bestFit="1" customWidth="1"/>
    <col min="18" max="18" width="8.375" style="5" bestFit="1" customWidth="1"/>
    <col min="19" max="19" width="1.00390625" style="1" customWidth="1"/>
    <col min="20" max="20" width="9.625" style="1" bestFit="1" customWidth="1"/>
    <col min="21" max="23" width="4.75390625" style="1" customWidth="1"/>
    <col min="24" max="26" width="6.875" style="1" customWidth="1"/>
    <col min="27" max="16384" width="10.75390625" style="1" customWidth="1"/>
  </cols>
  <sheetData>
    <row r="1" spans="1:18" s="70" customFormat="1" ht="15">
      <c r="A1" s="62">
        <v>20</v>
      </c>
      <c r="B1" s="63">
        <f ca="1">ROUND(RAND()*A1+0.5,0)</f>
        <v>1</v>
      </c>
      <c r="C1" s="64" t="str">
        <f>VLOOKUP(B1,A4:C23,3)</f>
        <v>Pasi Väisänen</v>
      </c>
      <c r="D1" s="65"/>
      <c r="E1" s="99"/>
      <c r="F1" s="66"/>
      <c r="G1" s="67"/>
      <c r="H1" s="68"/>
      <c r="I1" s="67"/>
      <c r="J1" s="69"/>
      <c r="K1" s="67"/>
      <c r="L1" s="69"/>
      <c r="M1" s="67"/>
      <c r="N1" s="69"/>
      <c r="O1" s="67"/>
      <c r="P1" s="69"/>
      <c r="Q1" s="67"/>
      <c r="R1" s="67"/>
    </row>
    <row r="2" spans="1:27" s="12" customFormat="1" ht="18">
      <c r="A2" s="9"/>
      <c r="B2" s="10"/>
      <c r="C2" s="13"/>
      <c r="D2" s="11"/>
      <c r="E2" s="100"/>
      <c r="F2" s="14"/>
      <c r="G2" s="136">
        <v>1</v>
      </c>
      <c r="H2" s="135"/>
      <c r="I2" s="134">
        <v>2</v>
      </c>
      <c r="J2" s="135"/>
      <c r="K2" s="134">
        <v>3</v>
      </c>
      <c r="L2" s="135"/>
      <c r="M2" s="134">
        <v>4</v>
      </c>
      <c r="N2" s="135"/>
      <c r="O2" s="134">
        <v>5</v>
      </c>
      <c r="P2" s="135"/>
      <c r="Q2" s="15" t="s">
        <v>0</v>
      </c>
      <c r="R2" s="16" t="s">
        <v>49</v>
      </c>
      <c r="T2" s="17"/>
      <c r="AA2" s="18"/>
    </row>
    <row r="3" spans="1:27" ht="15.75">
      <c r="A3" s="20" t="s">
        <v>1</v>
      </c>
      <c r="B3" s="21" t="s">
        <v>2</v>
      </c>
      <c r="C3" s="22" t="s">
        <v>3</v>
      </c>
      <c r="D3" s="23" t="s">
        <v>4</v>
      </c>
      <c r="E3" s="98" t="s">
        <v>37</v>
      </c>
      <c r="F3" s="24" t="s">
        <v>5</v>
      </c>
      <c r="G3" s="25" t="s">
        <v>6</v>
      </c>
      <c r="H3" s="26" t="s">
        <v>27</v>
      </c>
      <c r="I3" s="27" t="s">
        <v>6</v>
      </c>
      <c r="J3" s="28" t="s">
        <v>27</v>
      </c>
      <c r="K3" s="25" t="s">
        <v>6</v>
      </c>
      <c r="L3" s="26" t="s">
        <v>27</v>
      </c>
      <c r="M3" s="27" t="s">
        <v>6</v>
      </c>
      <c r="N3" s="28" t="s">
        <v>27</v>
      </c>
      <c r="O3" s="25" t="s">
        <v>6</v>
      </c>
      <c r="P3" s="28" t="s">
        <v>27</v>
      </c>
      <c r="Q3" s="29"/>
      <c r="R3" s="30" t="s">
        <v>7</v>
      </c>
      <c r="T3" s="31" t="s">
        <v>8</v>
      </c>
      <c r="AA3" s="19"/>
    </row>
    <row r="4" spans="1:26" ht="15">
      <c r="A4" s="32">
        <v>1</v>
      </c>
      <c r="B4" s="33">
        <v>15</v>
      </c>
      <c r="C4" s="34" t="s">
        <v>40</v>
      </c>
      <c r="D4" s="35" t="s">
        <v>9</v>
      </c>
      <c r="E4" s="101" t="s">
        <v>38</v>
      </c>
      <c r="F4" s="39">
        <v>34500</v>
      </c>
      <c r="G4" s="36">
        <f>IF(ISNA(VLOOKUP(B4,'Omgång 1'!$C$1:$C$38,1,0))=TRUE,0,VLOOKUP(B4,'Omgång 1'!$C$1:$I$38,7,0))</f>
        <v>1000</v>
      </c>
      <c r="I4" s="36">
        <f>IF(ISNA(VLOOKUP(B4,'Omgång 2'!$C$1:$C$38,1,0))=TRUE,0,VLOOKUP(B4,'Omgång 2'!$C$1:$I$38,7,0))</f>
        <v>682.3529411764706</v>
      </c>
      <c r="J4" s="40"/>
      <c r="K4" s="5">
        <f>IF(ISNA(VLOOKUP(B4,'Omgång 3'!$C$1:$C$38,1,0))=TRUE,0,VLOOKUP(B4,'Omgång 3'!$C$1:$I$38,7,0))</f>
        <v>1000</v>
      </c>
      <c r="L4" s="6"/>
      <c r="M4" s="36">
        <f>IF(ISNA(VLOOKUP(B4,'Omgång 4'!$C$1:$C$38,1,0))=TRUE,0,VLOOKUP(B4,'Omgång 4'!$C$1:$I$38,7,0))</f>
        <v>1000</v>
      </c>
      <c r="N4" s="40"/>
      <c r="O4" s="5">
        <f>IF(ISNA(VLOOKUP(B4,'Omgång 5'!$C$1:$C$38,1,0))=TRUE,0,VLOOKUP(B4,'Omgång 5'!$C$1:$I$38,7,0))</f>
        <v>1000</v>
      </c>
      <c r="P4" s="37"/>
      <c r="Q4" s="38">
        <f aca="true" t="shared" si="0" ref="Q4:Q23">SUM(G4:P4)</f>
        <v>4682.35294117647</v>
      </c>
      <c r="R4" s="5">
        <f aca="true" t="shared" si="1" ref="R4:R23">Q4-MIN(G4,I4,K4,M4,O4)</f>
        <v>3999.9999999999995</v>
      </c>
      <c r="S4" s="5"/>
      <c r="T4" s="125">
        <f>R4-MAX($R$4:$R$23)</f>
        <v>0</v>
      </c>
      <c r="U4" s="5"/>
      <c r="V4" s="5"/>
      <c r="W4" s="5"/>
      <c r="Y4" s="5"/>
      <c r="Z4" s="5"/>
    </row>
    <row r="5" spans="1:26" ht="15" customHeight="1">
      <c r="A5" s="32">
        <v>2</v>
      </c>
      <c r="B5" s="33">
        <v>2</v>
      </c>
      <c r="C5" s="34" t="s">
        <v>10</v>
      </c>
      <c r="D5" s="35" t="s">
        <v>9</v>
      </c>
      <c r="E5" s="101" t="s">
        <v>38</v>
      </c>
      <c r="F5" s="39">
        <v>24580</v>
      </c>
      <c r="G5" s="36">
        <f>IF(ISNA(VLOOKUP(B5,'Omgång 1'!$C$1:$C$38,1,0))=TRUE,0,VLOOKUP(B5,'Omgång 1'!$C$1:$I$38,7,0))</f>
        <v>1000</v>
      </c>
      <c r="I5" s="36">
        <f>IF(ISNA(VLOOKUP(B5,'Omgång 2'!$C$1:$C$38,1,0))=TRUE,0,VLOOKUP(B5,'Omgång 2'!$C$1:$I$38,7,0))</f>
        <v>991.4285714285714</v>
      </c>
      <c r="J5" s="40"/>
      <c r="K5" s="5">
        <f>IF(ISNA(VLOOKUP(B5,'Omgång 3'!$C$1:$C$38,1,0))=TRUE,0,VLOOKUP(B5,'Omgång 3'!$C$1:$I$38,7,0))</f>
        <v>998.5714285714286</v>
      </c>
      <c r="L5" s="6"/>
      <c r="M5" s="36">
        <f>IF(ISNA(VLOOKUP(B5,'Omgång 4'!$C$1:$C$38,1,0))=TRUE,0,VLOOKUP(B5,'Omgång 4'!$C$1:$I$38,7,0))</f>
        <v>998.5714285714286</v>
      </c>
      <c r="N5" s="40"/>
      <c r="O5" s="5">
        <f>IF(ISNA(VLOOKUP(B5,'Omgång 5'!$C$1:$C$38,1,0))=TRUE,0,VLOOKUP(B5,'Omgång 5'!$C$1:$I$38,7,0))</f>
        <v>1000</v>
      </c>
      <c r="P5" s="37"/>
      <c r="Q5" s="38">
        <f t="shared" si="0"/>
        <v>4988.571428571428</v>
      </c>
      <c r="R5" s="5">
        <f t="shared" si="1"/>
        <v>3997.142857142857</v>
      </c>
      <c r="S5" s="5"/>
      <c r="T5" s="125">
        <f aca="true" t="shared" si="2" ref="T5:T23">R5-MAX($R$4:$R$23)</f>
        <v>-2.8571428571426623</v>
      </c>
      <c r="U5" s="5"/>
      <c r="V5" s="5"/>
      <c r="W5" s="5"/>
      <c r="Y5" s="5"/>
      <c r="Z5" s="5"/>
    </row>
    <row r="6" spans="1:26" ht="15">
      <c r="A6" s="32">
        <v>3</v>
      </c>
      <c r="B6" s="33">
        <v>6</v>
      </c>
      <c r="C6" s="34" t="s">
        <v>50</v>
      </c>
      <c r="D6" s="35" t="s">
        <v>17</v>
      </c>
      <c r="E6" s="101" t="s">
        <v>38</v>
      </c>
      <c r="F6" s="39">
        <v>59017</v>
      </c>
      <c r="G6" s="36">
        <f>IF(ISNA(VLOOKUP(B6,'Omgång 1'!$C$1:$C$38,1,0))=TRUE,0,VLOOKUP(B6,'Omgång 1'!$C$1:$I$38,7,0))</f>
        <v>994.277539341917</v>
      </c>
      <c r="I6" s="36">
        <f>IF(ISNA(VLOOKUP(B6,'Omgång 2'!$C$1:$C$38,1,0))=TRUE,0,VLOOKUP(B6,'Omgång 2'!$C$1:$I$38,7,0))</f>
        <v>1000</v>
      </c>
      <c r="J6" s="40"/>
      <c r="K6" s="5">
        <f>IF(ISNA(VLOOKUP(B6,'Omgång 3'!$C$1:$C$38,1,0))=TRUE,0,VLOOKUP(B6,'Omgång 3'!$C$1:$I$38,7,0))</f>
        <v>995.7142857142857</v>
      </c>
      <c r="L6" s="6"/>
      <c r="M6" s="36">
        <f>IF(ISNA(VLOOKUP(B6,'Omgång 4'!$C$1:$C$38,1,0))=TRUE,0,VLOOKUP(B6,'Omgång 4'!$C$1:$I$38,7,0))</f>
        <v>1000</v>
      </c>
      <c r="N6" s="40"/>
      <c r="O6" s="5">
        <f>IF(ISNA(VLOOKUP(B6,'Omgång 5'!$C$1:$C$38,1,0))=TRUE,0,VLOOKUP(B6,'Omgång 5'!$C$1:$I$38,7,0))</f>
        <v>795.4220314735336</v>
      </c>
      <c r="P6" s="37"/>
      <c r="Q6" s="38">
        <f t="shared" si="0"/>
        <v>4785.413856529736</v>
      </c>
      <c r="R6" s="5">
        <f t="shared" si="1"/>
        <v>3989.9918250562027</v>
      </c>
      <c r="S6" s="5"/>
      <c r="T6" s="125">
        <f t="shared" si="2"/>
        <v>-10.008174943796803</v>
      </c>
      <c r="U6" s="5"/>
      <c r="V6" s="5"/>
      <c r="W6" s="5"/>
      <c r="Y6" s="5"/>
      <c r="Z6" s="5"/>
    </row>
    <row r="7" spans="1:26" ht="15">
      <c r="A7" s="32">
        <v>4</v>
      </c>
      <c r="B7" s="33">
        <v>13</v>
      </c>
      <c r="C7" s="34" t="s">
        <v>29</v>
      </c>
      <c r="D7" s="35" t="s">
        <v>21</v>
      </c>
      <c r="E7" s="101" t="s">
        <v>38</v>
      </c>
      <c r="F7" s="39">
        <v>14334</v>
      </c>
      <c r="G7" s="36">
        <f>IF(ISNA(VLOOKUP(B7,'Omgång 1'!$C$1:$C$38,1,0))=TRUE,0,VLOOKUP(B7,'Omgång 1'!$C$1:$I$38,7,0))</f>
        <v>677.0642201834862</v>
      </c>
      <c r="I7" s="36">
        <f>IF(ISNA(VLOOKUP(B7,'Omgång 2'!$C$1:$C$38,1,0))=TRUE,0,VLOOKUP(B7,'Omgång 2'!$C$1:$I$38,7,0))</f>
        <v>1000</v>
      </c>
      <c r="J7" s="40"/>
      <c r="K7" s="5">
        <f>IF(ISNA(VLOOKUP(B7,'Omgång 3'!$C$1:$C$38,1,0))=TRUE,0,VLOOKUP(B7,'Omgång 3'!$C$1:$I$38,7,0))</f>
        <v>1000</v>
      </c>
      <c r="L7" s="6"/>
      <c r="M7" s="36">
        <f>IF(ISNA(VLOOKUP(B7,'Omgång 4'!$C$1:$C$38,1,0))=TRUE,0,VLOOKUP(B7,'Omgång 4'!$C$1:$I$38,7,0))</f>
        <v>905.0966608084359</v>
      </c>
      <c r="N7" s="40"/>
      <c r="O7" s="5">
        <f>IF(ISNA(VLOOKUP(B7,'Omgång 5'!$C$1:$C$38,1,0))=TRUE,0,VLOOKUP(B7,'Omgång 5'!$C$1:$I$38,7,0))</f>
        <v>991.4163090128756</v>
      </c>
      <c r="P7" s="40"/>
      <c r="Q7" s="38">
        <f t="shared" si="0"/>
        <v>4573.577190004798</v>
      </c>
      <c r="R7" s="5">
        <f t="shared" si="1"/>
        <v>3896.5129698213113</v>
      </c>
      <c r="S7" s="5"/>
      <c r="T7" s="125">
        <f t="shared" si="2"/>
        <v>-103.4870301786882</v>
      </c>
      <c r="U7" s="5"/>
      <c r="V7" s="5"/>
      <c r="W7" s="5"/>
      <c r="Y7" s="5"/>
      <c r="Z7" s="5"/>
    </row>
    <row r="8" spans="1:26" ht="15">
      <c r="A8" s="32">
        <v>5</v>
      </c>
      <c r="B8" s="33">
        <v>11</v>
      </c>
      <c r="C8" s="34" t="s">
        <v>30</v>
      </c>
      <c r="D8" s="35" t="s">
        <v>21</v>
      </c>
      <c r="E8" s="101">
        <v>63</v>
      </c>
      <c r="F8" s="39">
        <v>65970</v>
      </c>
      <c r="G8" s="36">
        <f>IF(ISNA(VLOOKUP(B8,'Omgång 1'!$C$1:$C$38,1,0))=TRUE,0,VLOOKUP(B8,'Omgång 1'!$C$1:$I$38,7,0))</f>
        <v>748.6238532110093</v>
      </c>
      <c r="I8" s="36">
        <f>IF(ISNA(VLOOKUP(B8,'Omgång 2'!$C$1:$C$38,1,0))=TRUE,0,VLOOKUP(B8,'Omgång 2'!$C$1:$I$38,7,0))</f>
        <v>1000</v>
      </c>
      <c r="J8" s="40"/>
      <c r="K8" s="5">
        <f>IF(ISNA(VLOOKUP(B8,'Omgång 3'!$C$1:$C$38,1,0))=TRUE,0,VLOOKUP(B8,'Omgång 3'!$C$1:$I$38,7,0))</f>
        <v>995.6958393113343</v>
      </c>
      <c r="L8" s="6"/>
      <c r="M8" s="36">
        <f>IF(ISNA(VLOOKUP(B8,'Omgång 4'!$C$1:$C$38,1,0))=TRUE,0,VLOOKUP(B8,'Omgång 4'!$C$1:$I$38,7,0))</f>
        <v>984.2857142857143</v>
      </c>
      <c r="N8" s="40"/>
      <c r="O8" s="5">
        <f>IF(ISNA(VLOOKUP(B8,'Omgång 5'!$C$1:$C$38,1,0))=TRUE,0,VLOOKUP(B8,'Omgång 5'!$C$1:$I$38,7,0))</f>
        <v>829.7567954220315</v>
      </c>
      <c r="P8" s="40"/>
      <c r="Q8" s="38">
        <f t="shared" si="0"/>
        <v>4558.36220223009</v>
      </c>
      <c r="R8" s="5">
        <f t="shared" si="1"/>
        <v>3809.7383490190805</v>
      </c>
      <c r="S8" s="5"/>
      <c r="T8" s="125">
        <f t="shared" si="2"/>
        <v>-190.26165098091906</v>
      </c>
      <c r="U8" s="5"/>
      <c r="V8" s="5"/>
      <c r="W8" s="5"/>
      <c r="Y8" s="5"/>
      <c r="Z8" s="5"/>
    </row>
    <row r="9" spans="1:26" ht="15">
      <c r="A9" s="32">
        <v>6</v>
      </c>
      <c r="B9" s="33">
        <v>8</v>
      </c>
      <c r="C9" s="34" t="s">
        <v>19</v>
      </c>
      <c r="D9" s="35" t="s">
        <v>28</v>
      </c>
      <c r="E9" s="101" t="s">
        <v>38</v>
      </c>
      <c r="F9" s="39">
        <v>13236</v>
      </c>
      <c r="G9" s="36">
        <f>IF(ISNA(VLOOKUP(B9,'Omgång 1'!$C$1:$C$38,1,0))=TRUE,0,VLOOKUP(B9,'Omgång 1'!$C$1:$I$38,7,0))</f>
        <v>997.1346704871058</v>
      </c>
      <c r="I9" s="36">
        <f>IF(ISNA(VLOOKUP(B9,'Omgång 2'!$C$1:$C$38,1,0))=TRUE,0,VLOOKUP(B9,'Omgång 2'!$C$1:$I$38,7,0))</f>
        <v>861.4649681528664</v>
      </c>
      <c r="J9" s="40"/>
      <c r="K9" s="5">
        <f>IF(ISNA(VLOOKUP(B9,'Omgång 3'!$C$1:$C$38,1,0))=TRUE,0,VLOOKUP(B9,'Omgång 3'!$C$1:$I$38,7,0))</f>
        <v>616.1825726141079</v>
      </c>
      <c r="L9" s="6"/>
      <c r="M9" s="36">
        <f>IF(ISNA(VLOOKUP(B9,'Omgång 4'!$C$1:$C$38,1,0))=TRUE,0,VLOOKUP(B9,'Omgång 4'!$C$1:$I$38,7,0))</f>
        <v>898.0667838312829</v>
      </c>
      <c r="N9" s="40"/>
      <c r="O9" s="5">
        <f>IF(ISNA(VLOOKUP(B9,'Omgång 5'!$C$1:$C$38,1,0))=TRUE,0,VLOOKUP(B9,'Omgång 5'!$C$1:$I$38,7,0))</f>
        <v>1000</v>
      </c>
      <c r="P9" s="40"/>
      <c r="Q9" s="38">
        <f t="shared" si="0"/>
        <v>4372.848995085364</v>
      </c>
      <c r="R9" s="5">
        <f t="shared" si="1"/>
        <v>3756.666422471256</v>
      </c>
      <c r="S9" s="5"/>
      <c r="T9" s="125">
        <f t="shared" si="2"/>
        <v>-243.33357752874372</v>
      </c>
      <c r="U9" s="5"/>
      <c r="V9" s="5"/>
      <c r="W9" s="5"/>
      <c r="Y9" s="5"/>
      <c r="Z9" s="5"/>
    </row>
    <row r="10" spans="1:26" ht="15">
      <c r="A10" s="32">
        <v>7</v>
      </c>
      <c r="B10" s="33">
        <v>10</v>
      </c>
      <c r="C10" s="34" t="s">
        <v>15</v>
      </c>
      <c r="D10" s="35" t="s">
        <v>26</v>
      </c>
      <c r="E10" s="101">
        <v>66</v>
      </c>
      <c r="F10" s="39">
        <v>26343</v>
      </c>
      <c r="G10" s="36">
        <f>IF(ISNA(VLOOKUP(B10,'Omgång 1'!$C$1:$C$38,1,0))=TRUE,0,VLOOKUP(B10,'Omgång 1'!$C$1:$I$38,7,0))</f>
        <v>989.9713467048708</v>
      </c>
      <c r="I10" s="36">
        <f>IF(ISNA(VLOOKUP(B10,'Omgång 2'!$C$1:$C$38,1,0))=TRUE,0,VLOOKUP(B10,'Omgång 2'!$C$1:$I$38,7,0))</f>
        <v>452.85714285714283</v>
      </c>
      <c r="J10" s="40"/>
      <c r="K10" s="5">
        <f>IF(ISNA(VLOOKUP(B10,'Omgång 3'!$C$1:$C$38,1,0))=TRUE,0,VLOOKUP(B10,'Omgång 3'!$C$1:$I$38,7,0))</f>
        <v>994.2611190817789</v>
      </c>
      <c r="L10" s="6"/>
      <c r="M10" s="36">
        <f>IF(ISNA(VLOOKUP(B10,'Omgång 4'!$C$1:$C$38,1,0))=TRUE,0,VLOOKUP(B10,'Omgång 4'!$C$1:$I$38,7,0))</f>
        <v>753.9543057996485</v>
      </c>
      <c r="N10" s="40"/>
      <c r="O10" s="5">
        <f>IF(ISNA(VLOOKUP(B10,'Omgång 5'!$C$1:$C$38,1,0))=TRUE,0,VLOOKUP(B10,'Omgång 5'!$C$1:$I$38,7,0))</f>
        <v>825.7142857142858</v>
      </c>
      <c r="P10" s="40"/>
      <c r="Q10" s="38">
        <f t="shared" si="0"/>
        <v>4016.7582001577266</v>
      </c>
      <c r="R10" s="5">
        <f t="shared" si="1"/>
        <v>3563.901057300584</v>
      </c>
      <c r="S10" s="5"/>
      <c r="T10" s="125">
        <f t="shared" si="2"/>
        <v>-436.0989426994156</v>
      </c>
      <c r="U10" s="5"/>
      <c r="V10" s="5"/>
      <c r="W10" s="5"/>
      <c r="Y10" s="5"/>
      <c r="Z10" s="5"/>
    </row>
    <row r="11" spans="1:26" ht="15">
      <c r="A11" s="32">
        <v>8</v>
      </c>
      <c r="B11" s="33">
        <v>5</v>
      </c>
      <c r="C11" s="34" t="s">
        <v>12</v>
      </c>
      <c r="D11" s="35" t="s">
        <v>9</v>
      </c>
      <c r="E11" s="101" t="s">
        <v>38</v>
      </c>
      <c r="F11" s="39">
        <v>18084</v>
      </c>
      <c r="G11" s="36">
        <f>IF(ISNA(VLOOKUP(B11,'Omgång 1'!$C$1:$C$38,1,0))=TRUE,0,VLOOKUP(B11,'Omgång 1'!$C$1:$I$38,7,0))</f>
        <v>971.34670487106</v>
      </c>
      <c r="I11" s="36">
        <f>IF(ISNA(VLOOKUP(B11,'Omgång 2'!$C$1:$C$38,1,0))=TRUE,0,VLOOKUP(B11,'Omgång 2'!$C$1:$I$38,7,0))</f>
        <v>478.5714285714285</v>
      </c>
      <c r="J11" s="40"/>
      <c r="K11" s="5">
        <f>IF(ISNA(VLOOKUP(B11,'Omgång 3'!$C$1:$C$38,1,0))=TRUE,0,VLOOKUP(B11,'Omgång 3'!$C$1:$I$38,7,0))</f>
        <v>921.4285714285713</v>
      </c>
      <c r="L11" s="6"/>
      <c r="M11" s="36">
        <f>IF(ISNA(VLOOKUP(B11,'Omgång 4'!$C$1:$C$38,1,0))=TRUE,0,VLOOKUP(B11,'Omgång 4'!$C$1:$I$38,7,0))</f>
        <v>918.7227866473148</v>
      </c>
      <c r="N11" s="40"/>
      <c r="O11" s="5">
        <f>IF(ISNA(VLOOKUP(B11,'Omgång 5'!$C$1:$C$38,1,0))=TRUE,0,VLOOKUP(B11,'Omgång 5'!$C$1:$I$38,7,0))</f>
        <v>643.7768240343348</v>
      </c>
      <c r="P11" s="40"/>
      <c r="Q11" s="38">
        <f t="shared" si="0"/>
        <v>3933.8463155527097</v>
      </c>
      <c r="R11" s="5">
        <f t="shared" si="1"/>
        <v>3455.2748869812813</v>
      </c>
      <c r="S11" s="5"/>
      <c r="T11" s="125">
        <f t="shared" si="2"/>
        <v>-544.7251130187183</v>
      </c>
      <c r="U11" s="5"/>
      <c r="V11" s="5"/>
      <c r="W11" s="5"/>
      <c r="Y11" s="5"/>
      <c r="Z11" s="5"/>
    </row>
    <row r="12" spans="1:26" ht="15">
      <c r="A12" s="32">
        <v>9</v>
      </c>
      <c r="B12" s="33">
        <v>1</v>
      </c>
      <c r="C12" s="34" t="s">
        <v>18</v>
      </c>
      <c r="D12" s="35" t="s">
        <v>9</v>
      </c>
      <c r="E12" s="101">
        <v>69</v>
      </c>
      <c r="F12" s="39">
        <v>52687</v>
      </c>
      <c r="G12" s="36">
        <f>IF(ISNA(VLOOKUP(B12,'Omgång 1'!$C$1:$C$38,1,0))=TRUE,0,VLOOKUP(B12,'Omgång 1'!$C$1:$I$38,7,0))</f>
        <v>1000</v>
      </c>
      <c r="I12" s="36">
        <f>IF(ISNA(VLOOKUP(B12,'Omgång 2'!$C$1:$C$38,1,0))=TRUE,0,VLOOKUP(B12,'Omgång 2'!$C$1:$I$38,7,0))</f>
        <v>716.5605095541403</v>
      </c>
      <c r="J12" s="40"/>
      <c r="K12" s="5">
        <f>IF(ISNA(VLOOKUP(B12,'Omgång 3'!$C$1:$C$38,1,0))=TRUE,0,VLOOKUP(B12,'Omgång 3'!$C$1:$I$38,7,0))</f>
        <v>994.2611190817789</v>
      </c>
      <c r="L12" s="6"/>
      <c r="M12" s="36">
        <f>IF(ISNA(VLOOKUP(B12,'Omgång 4'!$C$1:$C$38,1,0))=TRUE,0,VLOOKUP(B12,'Omgång 4'!$C$1:$I$38,7,0))</f>
        <v>582.0029027576198</v>
      </c>
      <c r="N12" s="40"/>
      <c r="O12" s="5">
        <f>IF(ISNA(VLOOKUP(B12,'Omgång 5'!$C$1:$C$38,1,0))=TRUE,0,VLOOKUP(B12,'Omgång 5'!$C$1:$I$38,7,0))</f>
        <v>655.2217453505007</v>
      </c>
      <c r="P12" s="37"/>
      <c r="Q12" s="38">
        <f t="shared" si="0"/>
        <v>3948.0462767440395</v>
      </c>
      <c r="R12" s="5">
        <f>Q12-MIN(G12,I12,K12,M12,O12)</f>
        <v>3366.0433739864197</v>
      </c>
      <c r="S12" s="5"/>
      <c r="T12" s="125">
        <f t="shared" si="2"/>
        <v>-633.9566260135798</v>
      </c>
      <c r="U12" s="5"/>
      <c r="V12" s="5"/>
      <c r="W12" s="5"/>
      <c r="Y12" s="5"/>
      <c r="Z12" s="5"/>
    </row>
    <row r="13" spans="1:26" ht="15">
      <c r="A13" s="32">
        <v>10</v>
      </c>
      <c r="B13" s="33">
        <v>7</v>
      </c>
      <c r="C13" s="34" t="s">
        <v>13</v>
      </c>
      <c r="D13" s="35" t="s">
        <v>9</v>
      </c>
      <c r="E13" s="101">
        <v>62</v>
      </c>
      <c r="F13" s="39">
        <v>52778</v>
      </c>
      <c r="G13" s="36">
        <f>IF(ISNA(VLOOKUP(B13,'Omgång 1'!$C$1:$C$38,1,0))=TRUE,0,VLOOKUP(B13,'Omgång 1'!$C$1:$I$38,7,0))</f>
        <v>749.6423462088699</v>
      </c>
      <c r="I13" s="36">
        <f>IF(ISNA(VLOOKUP(B13,'Omgång 2'!$C$1:$C$38,1,0))=TRUE,0,VLOOKUP(B13,'Omgång 2'!$C$1:$I$38,7,0))</f>
        <v>745.7142857142857</v>
      </c>
      <c r="J13" s="40"/>
      <c r="K13" s="5">
        <f>IF(ISNA(VLOOKUP(B13,'Omgång 3'!$C$1:$C$38,1,0))=TRUE,0,VLOOKUP(B13,'Omgång 3'!$C$1:$I$38,7,0))</f>
        <v>724.2857142857142</v>
      </c>
      <c r="L13" s="6"/>
      <c r="M13" s="36">
        <f>IF(ISNA(VLOOKUP(B13,'Omgång 4'!$C$1:$C$38,1,0))=TRUE,0,VLOOKUP(B13,'Omgång 4'!$C$1:$I$38,7,0))</f>
        <v>1000</v>
      </c>
      <c r="N13" s="40"/>
      <c r="O13" s="5">
        <f>IF(ISNA(VLOOKUP(B13,'Omgång 5'!$C$1:$C$38,1,0))=TRUE,0,VLOOKUP(B13,'Omgång 5'!$C$1:$I$38,7,0))</f>
        <v>577.9685264663806</v>
      </c>
      <c r="P13" s="40"/>
      <c r="Q13" s="38">
        <f t="shared" si="0"/>
        <v>3797.61087267525</v>
      </c>
      <c r="R13" s="5">
        <f t="shared" si="1"/>
        <v>3219.6423462088696</v>
      </c>
      <c r="S13" s="5"/>
      <c r="T13" s="125">
        <f t="shared" si="2"/>
        <v>-780.3576537911299</v>
      </c>
      <c r="U13" s="5"/>
      <c r="V13" s="5"/>
      <c r="W13" s="5"/>
      <c r="Y13" s="5"/>
      <c r="Z13" s="5"/>
    </row>
    <row r="14" spans="1:26" ht="15">
      <c r="A14" s="32">
        <v>11</v>
      </c>
      <c r="B14" s="33">
        <v>3</v>
      </c>
      <c r="C14" s="34" t="s">
        <v>14</v>
      </c>
      <c r="D14" s="35" t="s">
        <v>9</v>
      </c>
      <c r="E14" s="101">
        <v>76</v>
      </c>
      <c r="F14" s="39">
        <v>51827</v>
      </c>
      <c r="G14" s="36">
        <f>IF(ISNA(VLOOKUP(B14,'Omgång 1'!$C$1:$C$38,1,0))=TRUE,0,VLOOKUP(B14,'Omgång 1'!$C$1:$I$38,7,0))</f>
        <v>968.5264663805436</v>
      </c>
      <c r="I14" s="36">
        <f>IF(ISNA(VLOOKUP(B14,'Omgång 2'!$C$1:$C$38,1,0))=TRUE,0,VLOOKUP(B14,'Omgång 2'!$C$1:$I$38,7,0))</f>
        <v>546.1783439490446</v>
      </c>
      <c r="J14" s="40"/>
      <c r="K14" s="5">
        <f>IF(ISNA(VLOOKUP(B14,'Omgång 3'!$C$1:$C$38,1,0))=TRUE,0,VLOOKUP(B14,'Omgång 3'!$C$1:$I$38,7,0))</f>
        <v>1000</v>
      </c>
      <c r="L14" s="6"/>
      <c r="M14" s="36">
        <f>IF(ISNA(VLOOKUP(B14,'Omgång 4'!$C$1:$C$38,1,0))=TRUE,0,VLOOKUP(B14,'Omgång 4'!$C$1:$I$38,7,0))</f>
        <v>638.6066763425255</v>
      </c>
      <c r="N14" s="40"/>
      <c r="O14" s="5">
        <f>IF(ISNA(VLOOKUP(B14,'Omgång 5'!$C$1:$C$38,1,0))=TRUE,0,VLOOKUP(B14,'Omgång 5'!$C$1:$I$38,7,0))</f>
        <v>605.7142857142858</v>
      </c>
      <c r="P14" s="37"/>
      <c r="Q14" s="38">
        <f t="shared" si="0"/>
        <v>3759.0257723863997</v>
      </c>
      <c r="R14" s="5">
        <f t="shared" si="1"/>
        <v>3212.847428437355</v>
      </c>
      <c r="S14" s="5"/>
      <c r="T14" s="125">
        <f t="shared" si="2"/>
        <v>-787.1525715626444</v>
      </c>
      <c r="U14" s="5"/>
      <c r="V14" s="5"/>
      <c r="W14" s="5"/>
      <c r="Y14" s="5"/>
      <c r="Z14" s="5"/>
    </row>
    <row r="15" spans="1:26" ht="15">
      <c r="A15" s="32">
        <v>12</v>
      </c>
      <c r="B15" s="33">
        <v>4</v>
      </c>
      <c r="C15" s="34" t="s">
        <v>11</v>
      </c>
      <c r="D15" s="35" t="s">
        <v>9</v>
      </c>
      <c r="E15" s="101">
        <v>71</v>
      </c>
      <c r="F15" s="39">
        <v>14002</v>
      </c>
      <c r="G15" s="36">
        <f>IF(ISNA(VLOOKUP(B15,'Omgång 1'!$C$1:$C$38,1,0))=TRUE,0,VLOOKUP(B15,'Omgång 1'!$C$1:$I$38,7,0))</f>
        <v>728.1831187410587</v>
      </c>
      <c r="I15" s="36">
        <f>IF(ISNA(VLOOKUP(B15,'Omgång 2'!$C$1:$C$38,1,0))=TRUE,0,VLOOKUP(B15,'Omgång 2'!$C$1:$I$38,7,0))</f>
        <v>667.6470588235294</v>
      </c>
      <c r="J15" s="40"/>
      <c r="K15" s="5">
        <f>IF(ISNA(VLOOKUP(B15,'Omgång 3'!$C$1:$C$38,1,0))=TRUE,0,VLOOKUP(B15,'Omgång 3'!$C$1:$I$38,7,0))</f>
        <v>858.921161825726</v>
      </c>
      <c r="L15" s="6"/>
      <c r="M15" s="36">
        <f>IF(ISNA(VLOOKUP(B15,'Omgång 4'!$C$1:$C$38,1,0))=TRUE,0,VLOOKUP(B15,'Omgång 4'!$C$1:$I$38,7,0))</f>
        <v>676.6256590509666</v>
      </c>
      <c r="N15" s="40"/>
      <c r="O15" s="5">
        <f>IF(ISNA(VLOOKUP(B15,'Omgång 5'!$C$1:$C$38,1,0))=TRUE,0,VLOOKUP(B15,'Omgång 5'!$C$1:$I$38,7,0))</f>
        <v>653.79113018598</v>
      </c>
      <c r="P15" s="37"/>
      <c r="Q15" s="38">
        <f t="shared" si="0"/>
        <v>3585.1681286272606</v>
      </c>
      <c r="R15" s="5">
        <f t="shared" si="1"/>
        <v>2931.3769984412806</v>
      </c>
      <c r="S15" s="5"/>
      <c r="T15" s="125">
        <f t="shared" si="2"/>
        <v>-1068.623001558719</v>
      </c>
      <c r="U15" s="5"/>
      <c r="V15" s="5"/>
      <c r="W15" s="5"/>
      <c r="Y15" s="5"/>
      <c r="Z15" s="5"/>
    </row>
    <row r="16" spans="1:26" ht="15">
      <c r="A16" s="32">
        <v>13</v>
      </c>
      <c r="B16" s="33">
        <v>14</v>
      </c>
      <c r="C16" s="34" t="s">
        <v>39</v>
      </c>
      <c r="D16" s="35"/>
      <c r="E16" s="101">
        <v>61</v>
      </c>
      <c r="F16" s="39">
        <v>65002</v>
      </c>
      <c r="G16" s="36">
        <f>IF(ISNA(VLOOKUP(B16,'Omgång 1'!$C$1:$C$38,1,0))=TRUE,0,VLOOKUP(B16,'Omgång 1'!$C$1:$I$38,7,0))</f>
        <v>469.72477064220186</v>
      </c>
      <c r="I16" s="36">
        <f>IF(ISNA(VLOOKUP(B16,'Omgång 2'!$C$1:$C$38,1,0))=TRUE,0,VLOOKUP(B16,'Omgång 2'!$C$1:$I$38,7,0))</f>
        <v>326.43312101910834</v>
      </c>
      <c r="J16" s="40"/>
      <c r="K16" s="5">
        <f>IF(ISNA(VLOOKUP(B16,'Omgång 3'!$C$1:$C$38,1,0))=TRUE,0,VLOOKUP(B16,'Omgång 3'!$C$1:$I$38,7,0))</f>
        <v>997.1305595408895</v>
      </c>
      <c r="L16" s="6"/>
      <c r="M16" s="36">
        <f>IF(ISNA(VLOOKUP(B16,'Omgång 4'!$C$1:$C$38,1,0))=TRUE,0,VLOOKUP(B16,'Omgång 4'!$C$1:$I$38,7,0))</f>
        <v>757.1428571428571</v>
      </c>
      <c r="N16" s="40"/>
      <c r="O16" s="5">
        <f>IF(ISNA(VLOOKUP(B16,'Omgång 5'!$C$1:$C$38,1,0))=TRUE,0,VLOOKUP(B16,'Omgång 5'!$C$1:$I$38,7,0))</f>
        <v>632.8571428571429</v>
      </c>
      <c r="P16" s="40"/>
      <c r="Q16" s="38">
        <f t="shared" si="0"/>
        <v>3183.2884512022</v>
      </c>
      <c r="R16" s="5">
        <f t="shared" si="1"/>
        <v>2856.8553301830916</v>
      </c>
      <c r="S16" s="5"/>
      <c r="T16" s="125">
        <f t="shared" si="2"/>
        <v>-1143.144669816908</v>
      </c>
      <c r="U16" s="5"/>
      <c r="V16" s="5"/>
      <c r="W16" s="5"/>
      <c r="Y16" s="5"/>
      <c r="Z16" s="5"/>
    </row>
    <row r="17" spans="1:26" ht="15">
      <c r="A17" s="32">
        <v>14</v>
      </c>
      <c r="B17" s="33">
        <v>12</v>
      </c>
      <c r="C17" s="34" t="s">
        <v>25</v>
      </c>
      <c r="D17" s="35" t="s">
        <v>26</v>
      </c>
      <c r="E17" s="101">
        <v>73</v>
      </c>
      <c r="F17" s="39">
        <v>49848</v>
      </c>
      <c r="G17" s="36">
        <f>IF(ISNA(VLOOKUP(B17,'Omgång 1'!$C$1:$C$38,1,0))=TRUE,0,VLOOKUP(B17,'Omgång 1'!$C$1:$I$38,7,0))</f>
        <v>721.1009174311927</v>
      </c>
      <c r="I17" s="36">
        <f>IF(ISNA(VLOOKUP(B17,'Omgång 2'!$C$1:$C$38,1,0))=TRUE,0,VLOOKUP(B17,'Omgång 2'!$C$1:$I$38,7,0))</f>
        <v>357.35294117647067</v>
      </c>
      <c r="J17" s="40"/>
      <c r="K17" s="5">
        <f>IF(ISNA(VLOOKUP(B17,'Omgång 3'!$C$1:$C$38,1,0))=TRUE,0,VLOOKUP(B17,'Omgång 3'!$C$1:$I$38,7,0))</f>
        <v>518.6721991701245</v>
      </c>
      <c r="L17" s="6"/>
      <c r="M17" s="36">
        <f>IF(ISNA(VLOOKUP(B17,'Omgång 4'!$C$1:$C$38,1,0))=TRUE,0,VLOOKUP(B17,'Omgång 4'!$C$1:$I$38,7,0))</f>
        <v>960</v>
      </c>
      <c r="N17" s="40"/>
      <c r="O17" s="5">
        <f>IF(ISNA(VLOOKUP(B17,'Omgång 5'!$C$1:$C$38,1,0))=TRUE,0,VLOOKUP(B17,'Omgång 5'!$C$1:$I$38,7,0))</f>
        <v>585.1216022889841</v>
      </c>
      <c r="P17" s="37"/>
      <c r="Q17" s="38">
        <f t="shared" si="0"/>
        <v>3142.2476600667715</v>
      </c>
      <c r="R17" s="5">
        <f t="shared" si="1"/>
        <v>2784.8947188903007</v>
      </c>
      <c r="S17" s="5"/>
      <c r="T17" s="125">
        <f t="shared" si="2"/>
        <v>-1215.1052811096988</v>
      </c>
      <c r="U17" s="5"/>
      <c r="V17" s="5"/>
      <c r="W17" s="5"/>
      <c r="Y17" s="5"/>
      <c r="Z17" s="5"/>
    </row>
    <row r="18" spans="1:26" ht="15">
      <c r="A18" s="32">
        <v>15</v>
      </c>
      <c r="B18" s="33">
        <v>16</v>
      </c>
      <c r="C18" s="34" t="s">
        <v>20</v>
      </c>
      <c r="D18" s="35" t="s">
        <v>9</v>
      </c>
      <c r="E18" s="101">
        <v>67</v>
      </c>
      <c r="F18" s="39">
        <v>64428</v>
      </c>
      <c r="G18" s="36">
        <f>IF(ISNA(VLOOKUP(B18,'Omgång 1'!$C$1:$C$38,1,0))=TRUE,0,VLOOKUP(B18,'Omgång 1'!$C$1:$I$38,7,0))</f>
        <v>609.4420600858368</v>
      </c>
      <c r="I18" s="36">
        <f>IF(ISNA(VLOOKUP(B18,'Omgång 2'!$C$1:$C$38,1,0))=TRUE,0,VLOOKUP(B18,'Omgång 2'!$C$1:$I$38,7,0))</f>
        <v>334.3949044585988</v>
      </c>
      <c r="J18" s="40"/>
      <c r="K18" s="5">
        <f>IF(ISNA(VLOOKUP(B18,'Omgång 3'!$C$1:$C$38,1,0))=TRUE,0,VLOOKUP(B18,'Omgång 3'!$C$1:$I$38,7,0))</f>
        <v>675.7532281205166</v>
      </c>
      <c r="L18" s="6"/>
      <c r="M18" s="36">
        <f>IF(ISNA(VLOOKUP(B18,'Omgång 4'!$C$1:$C$38,1,0))=TRUE,0,VLOOKUP(B18,'Omgång 4'!$C$1:$I$38,7,0))</f>
        <v>836.5553602811949</v>
      </c>
      <c r="N18" s="40"/>
      <c r="O18" s="5">
        <f>IF(ISNA(VLOOKUP(B18,'Omgång 5'!$C$1:$C$38,1,0))=TRUE,0,VLOOKUP(B18,'Omgång 5'!$C$1:$I$38,7,0))</f>
        <v>634.2857142857143</v>
      </c>
      <c r="P18" s="40"/>
      <c r="Q18" s="38">
        <f t="shared" si="0"/>
        <v>3090.4312672318615</v>
      </c>
      <c r="R18" s="5">
        <f t="shared" si="1"/>
        <v>2756.0363627732627</v>
      </c>
      <c r="S18" s="5"/>
      <c r="T18" s="125">
        <f t="shared" si="2"/>
        <v>-1243.9636372267369</v>
      </c>
      <c r="U18" s="5"/>
      <c r="V18" s="5"/>
      <c r="W18" s="5"/>
      <c r="Y18" s="5"/>
      <c r="Z18" s="5"/>
    </row>
    <row r="19" spans="1:26" ht="15">
      <c r="A19" s="32">
        <v>16</v>
      </c>
      <c r="B19" s="33">
        <v>17</v>
      </c>
      <c r="C19" s="34" t="s">
        <v>41</v>
      </c>
      <c r="D19" s="35" t="s">
        <v>9</v>
      </c>
      <c r="E19" s="101">
        <v>79</v>
      </c>
      <c r="F19" s="39">
        <v>63045</v>
      </c>
      <c r="G19" s="36">
        <f>IF(ISNA(VLOOKUP(B19,'Omgång 1'!$C$1:$C$38,1,0))=TRUE,0,VLOOKUP(B19,'Omgång 1'!$C$1:$I$38,7,0))</f>
        <v>449.21316165951356</v>
      </c>
      <c r="I19" s="36">
        <f>IF(ISNA(VLOOKUP(B19,'Omgång 2'!$C$1:$C$38,1,0))=TRUE,0,VLOOKUP(B19,'Omgång 2'!$C$1:$I$38,7,0))</f>
        <v>660.8280254777071</v>
      </c>
      <c r="J19" s="40"/>
      <c r="K19" s="5">
        <f>IF(ISNA(VLOOKUP(B19,'Omgång 3'!$C$1:$C$38,1,0))=TRUE,0,VLOOKUP(B19,'Omgång 3'!$C$1:$I$38,7,0))</f>
        <v>675.7532281205165</v>
      </c>
      <c r="L19" s="6"/>
      <c r="M19" s="36">
        <f>IF(ISNA(VLOOKUP(B19,'Omgång 4'!$C$1:$C$38,1,0))=TRUE,0,VLOOKUP(B19,'Omgång 4'!$C$1:$I$38,7,0))</f>
        <v>785.5887521968366</v>
      </c>
      <c r="N19" s="40"/>
      <c r="O19" s="5">
        <f>IF(ISNA(VLOOKUP(B19,'Omgång 5'!$C$1:$C$38,1,0))=TRUE,0,VLOOKUP(B19,'Omgång 5'!$C$1:$I$38,7,0))</f>
        <v>261.4285714285714</v>
      </c>
      <c r="P19" s="40"/>
      <c r="Q19" s="38">
        <f t="shared" si="0"/>
        <v>2832.811738883145</v>
      </c>
      <c r="R19" s="5">
        <f t="shared" si="1"/>
        <v>2571.3831674545736</v>
      </c>
      <c r="S19" s="5"/>
      <c r="T19" s="125">
        <f t="shared" si="2"/>
        <v>-1428.616832545426</v>
      </c>
      <c r="U19" s="5"/>
      <c r="V19" s="5"/>
      <c r="W19" s="5"/>
      <c r="Y19" s="5"/>
      <c r="Z19" s="5"/>
    </row>
    <row r="20" spans="1:26" ht="15">
      <c r="A20" s="32">
        <v>17</v>
      </c>
      <c r="B20" s="33">
        <v>9</v>
      </c>
      <c r="C20" s="34" t="s">
        <v>31</v>
      </c>
      <c r="D20" s="35"/>
      <c r="E20" s="101">
        <v>78</v>
      </c>
      <c r="F20" s="73" t="s">
        <v>32</v>
      </c>
      <c r="G20" s="36">
        <f>IF(ISNA(VLOOKUP(B20,'Omgång 1'!$C$1:$C$38,1,0))=TRUE,0,VLOOKUP(B20,'Omgång 1'!$C$1:$I$38,7,0))</f>
        <v>489.971346704871</v>
      </c>
      <c r="I20" s="36">
        <f>IF(ISNA(VLOOKUP(B20,'Omgång 2'!$C$1:$C$38,1,0))=TRUE,0,VLOOKUP(B20,'Omgång 2'!$C$1:$I$38,7,0))</f>
        <v>633.8235294117646</v>
      </c>
      <c r="J20" s="40"/>
      <c r="K20" s="5">
        <f>IF(ISNA(VLOOKUP(B20,'Omgång 3'!$C$1:$C$38,1,0))=TRUE,0,VLOOKUP(B20,'Omgång 3'!$C$1:$I$38,7,0))</f>
        <v>484.2857142857143</v>
      </c>
      <c r="L20" s="6"/>
      <c r="M20" s="36">
        <f>IF(ISNA(VLOOKUP(B20,'Omgång 4'!$C$1:$C$38,1,0))=TRUE,0,VLOOKUP(B20,'Omgång 4'!$C$1:$I$38,7,0))</f>
        <v>529.7532656023221</v>
      </c>
      <c r="N20" s="40"/>
      <c r="O20" s="5">
        <f>IF(ISNA(VLOOKUP(B20,'Omgång 5'!$C$1:$C$38,1,0))=TRUE,0,VLOOKUP(B20,'Omgång 5'!$C$1:$I$38,7,0))</f>
        <v>597.1428571428572</v>
      </c>
      <c r="P20" s="40"/>
      <c r="Q20" s="38">
        <f t="shared" si="0"/>
        <v>2734.976713147529</v>
      </c>
      <c r="R20" s="5">
        <f t="shared" si="1"/>
        <v>2250.690998861815</v>
      </c>
      <c r="S20" s="5"/>
      <c r="T20" s="125">
        <f t="shared" si="2"/>
        <v>-1749.3090011381846</v>
      </c>
      <c r="U20" s="5"/>
      <c r="V20" s="5"/>
      <c r="W20" s="5"/>
      <c r="Y20" s="5"/>
      <c r="Z20" s="5"/>
    </row>
    <row r="21" spans="1:26" ht="15">
      <c r="A21" s="32">
        <v>18</v>
      </c>
      <c r="B21" s="33">
        <v>18</v>
      </c>
      <c r="C21" s="34"/>
      <c r="D21" s="35"/>
      <c r="E21" s="101"/>
      <c r="F21" s="73"/>
      <c r="G21" s="36">
        <f>IF(ISNA(VLOOKUP(B21,'Omgång 1'!$C$1:$C$38,1,0))=TRUE,0,VLOOKUP(B21,'Omgång 1'!$C$1:$I$38,7,0))</f>
        <v>0</v>
      </c>
      <c r="I21" s="36">
        <f>IF(ISNA(VLOOKUP(B21,'Omgång 2'!$C$1:$C$38,1,0))=TRUE,0,VLOOKUP(B21,'Omgång 2'!$C$1:$I$38,7,0))</f>
        <v>0</v>
      </c>
      <c r="J21" s="40"/>
      <c r="K21" s="5">
        <f>IF(ISNA(VLOOKUP(B21,'Omgång 3'!$C$1:$C$38,1,0))=TRUE,0,VLOOKUP(B21,'Omgång 3'!$C$1:$I$38,7,0))</f>
        <v>0</v>
      </c>
      <c r="L21" s="6"/>
      <c r="M21" s="36">
        <f>IF(ISNA(VLOOKUP(B21,'Omgång 4'!$C$1:$C$38,1,0))=TRUE,0,VLOOKUP(B21,'Omgång 4'!$C$1:$I$38,7,0))</f>
        <v>0</v>
      </c>
      <c r="N21" s="40"/>
      <c r="O21" s="5">
        <f>IF(ISNA(VLOOKUP(B21,'Omgång 5'!$C$1:$C$38,1,0))=TRUE,0,VLOOKUP(B21,'Omgång 5'!$C$1:$I$38,7,0))</f>
        <v>0</v>
      </c>
      <c r="P21" s="40"/>
      <c r="Q21" s="38">
        <f t="shared" si="0"/>
        <v>0</v>
      </c>
      <c r="R21" s="5">
        <f t="shared" si="1"/>
        <v>0</v>
      </c>
      <c r="S21" s="5"/>
      <c r="T21" s="125">
        <f t="shared" si="2"/>
        <v>-3999.9999999999995</v>
      </c>
      <c r="U21" s="5"/>
      <c r="V21" s="5"/>
      <c r="W21" s="5"/>
      <c r="Y21" s="5"/>
      <c r="Z21" s="5"/>
    </row>
    <row r="22" spans="1:26" ht="15">
      <c r="A22" s="32">
        <v>19</v>
      </c>
      <c r="B22" s="33">
        <v>19</v>
      </c>
      <c r="C22" s="34"/>
      <c r="D22" s="35"/>
      <c r="E22" s="101"/>
      <c r="F22" s="39"/>
      <c r="G22" s="36">
        <f>IF(ISNA(VLOOKUP(B22,'Omgång 1'!$C$1:$C$38,1,0))=TRUE,0,VLOOKUP(B22,'Omgång 1'!$C$1:$I$38,7,0))</f>
        <v>0</v>
      </c>
      <c r="I22" s="36">
        <f>IF(ISNA(VLOOKUP(B22,'Omgång 2'!$C$1:$C$38,1,0))=TRUE,0,VLOOKUP(B22,'Omgång 2'!$C$1:$I$38,7,0))</f>
        <v>0</v>
      </c>
      <c r="J22" s="40"/>
      <c r="K22" s="5">
        <f>IF(ISNA(VLOOKUP(B22,'Omgång 3'!$C$1:$C$38,1,0))=TRUE,0,VLOOKUP(B22,'Omgång 3'!$C$1:$I$38,7,0))</f>
        <v>0</v>
      </c>
      <c r="L22" s="6"/>
      <c r="M22" s="36">
        <f>IF(ISNA(VLOOKUP(B22,'Omgång 4'!$C$1:$C$38,1,0))=TRUE,0,VLOOKUP(B22,'Omgång 4'!$C$1:$I$38,7,0))</f>
        <v>0</v>
      </c>
      <c r="N22" s="40"/>
      <c r="O22" s="5">
        <f>IF(ISNA(VLOOKUP(B22,'Omgång 5'!$C$1:$C$38,1,0))=TRUE,0,VLOOKUP(B22,'Omgång 5'!$C$1:$I$38,7,0))</f>
        <v>0</v>
      </c>
      <c r="P22" s="40"/>
      <c r="Q22" s="38">
        <f t="shared" si="0"/>
        <v>0</v>
      </c>
      <c r="R22" s="5">
        <f t="shared" si="1"/>
        <v>0</v>
      </c>
      <c r="S22" s="5"/>
      <c r="T22" s="125">
        <f t="shared" si="2"/>
        <v>-3999.9999999999995</v>
      </c>
      <c r="U22" s="5"/>
      <c r="V22" s="5"/>
      <c r="W22" s="5"/>
      <c r="Y22" s="5"/>
      <c r="Z22" s="5"/>
    </row>
    <row r="23" spans="1:26" ht="15">
      <c r="A23" s="32">
        <v>20</v>
      </c>
      <c r="B23" s="33">
        <v>20</v>
      </c>
      <c r="C23" s="34"/>
      <c r="D23" s="35"/>
      <c r="E23" s="101"/>
      <c r="F23" s="39"/>
      <c r="G23" s="36">
        <f>IF(ISNA(VLOOKUP(B23,'Omgång 1'!$C$1:$C$38,1,0))=TRUE,0,VLOOKUP(B23,'Omgång 1'!$C$1:$I$38,7,0))</f>
        <v>0</v>
      </c>
      <c r="I23" s="36">
        <f>IF(ISNA(VLOOKUP(B23,'Omgång 2'!$C$1:$C$38,1,0))=TRUE,0,VLOOKUP(B23,'Omgång 2'!$C$1:$I$38,7,0))</f>
        <v>0</v>
      </c>
      <c r="J23" s="40"/>
      <c r="K23" s="5">
        <f>IF(ISNA(VLOOKUP(B23,'Omgång 3'!$C$1:$C$38,1,0))=TRUE,0,VLOOKUP(B23,'Omgång 3'!$C$1:$I$38,7,0))</f>
        <v>0</v>
      </c>
      <c r="L23" s="6"/>
      <c r="M23" s="36">
        <f>IF(ISNA(VLOOKUP(B23,'Omgång 4'!$C$1:$C$38,1,0))=TRUE,0,VLOOKUP(B23,'Omgång 4'!$C$1:$I$38,7,0))</f>
        <v>0</v>
      </c>
      <c r="N23" s="40"/>
      <c r="O23" s="5">
        <f>IF(ISNA(VLOOKUP(B23,'Omgång 5'!$C$1:$C$38,1,0))=TRUE,0,VLOOKUP(B23,'Omgång 5'!$C$1:$I$38,7,0))</f>
        <v>0</v>
      </c>
      <c r="P23" s="37"/>
      <c r="Q23" s="38">
        <f t="shared" si="0"/>
        <v>0</v>
      </c>
      <c r="R23" s="5">
        <f t="shared" si="1"/>
        <v>0</v>
      </c>
      <c r="S23" s="5"/>
      <c r="T23" s="125">
        <f t="shared" si="2"/>
        <v>-3999.9999999999995</v>
      </c>
      <c r="U23" s="5"/>
      <c r="V23" s="5"/>
      <c r="W23" s="5"/>
      <c r="Y23" s="5"/>
      <c r="Z23" s="5"/>
    </row>
    <row r="24" spans="2:18" s="89" customFormat="1" ht="15">
      <c r="B24" s="90"/>
      <c r="C24" s="91"/>
      <c r="D24" s="92"/>
      <c r="E24" s="102"/>
      <c r="F24" s="93"/>
      <c r="G24" s="94"/>
      <c r="H24" s="95"/>
      <c r="I24" s="94"/>
      <c r="J24" s="96"/>
      <c r="K24" s="94"/>
      <c r="L24" s="95"/>
      <c r="M24" s="94"/>
      <c r="N24" s="96"/>
      <c r="O24" s="94"/>
      <c r="P24" s="96"/>
      <c r="Q24" s="94"/>
      <c r="R24" s="94"/>
    </row>
  </sheetData>
  <mergeCells count="5">
    <mergeCell ref="O2:P2"/>
    <mergeCell ref="G2:H2"/>
    <mergeCell ref="I2:J2"/>
    <mergeCell ref="K2:L2"/>
    <mergeCell ref="M2:N2"/>
  </mergeCells>
  <printOptions horizontalCentered="1"/>
  <pageMargins left="0.4330708661417323" right="0.3937007874015748" top="1.1811023622047245" bottom="0.984251968503937" header="0.5905511811023623" footer="0.5905511811023623"/>
  <pageSetup horizontalDpi="180" verticalDpi="180" orientation="landscape" paperSize="9" r:id="rId1"/>
  <headerFooter alignWithMargins="0">
    <oddHeader>&amp;L&amp;"Arial,Fet kursiv"&amp;14RFK IKAROS
ÖREBRO&amp;C&amp;"Arial,Fet"&amp;14Jaguar Open 2010
&amp;A&amp;R&amp;"Arial,Normal"&amp;14 2010-04-25</oddHeader>
    <oddFooter>&amp;L&amp;"Arial,Normal"&amp;6&amp;F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40"/>
  <sheetViews>
    <sheetView workbookViewId="0" topLeftCell="A13">
      <selection activeCell="L25" sqref="L25"/>
    </sheetView>
  </sheetViews>
  <sheetFormatPr defaultColWidth="9.00390625" defaultRowHeight="12.75"/>
  <cols>
    <col min="1" max="1" width="2.125" style="8" customWidth="1"/>
    <col min="2" max="2" width="1.625" style="41" customWidth="1"/>
    <col min="3" max="3" width="3.00390625" style="8" customWidth="1"/>
    <col min="4" max="4" width="20.125" style="42" customWidth="1"/>
    <col min="5" max="5" width="3.625" style="104" bestFit="1" customWidth="1"/>
    <col min="6" max="6" width="7.125" style="43" customWidth="1"/>
    <col min="7" max="7" width="4.875" style="8" customWidth="1"/>
    <col min="8" max="8" width="6.375" style="8" customWidth="1"/>
    <col min="9" max="9" width="10.25390625" style="45" bestFit="1" customWidth="1"/>
    <col min="10" max="16384" width="9.125" style="8" customWidth="1"/>
  </cols>
  <sheetData>
    <row r="1" spans="2:9" s="131" customFormat="1" ht="12.75">
      <c r="B1" s="126"/>
      <c r="C1" s="127"/>
      <c r="D1" s="128"/>
      <c r="E1" s="129"/>
      <c r="F1" s="130"/>
      <c r="H1" s="130">
        <v>10</v>
      </c>
      <c r="I1" s="132"/>
    </row>
    <row r="2" spans="3:6" ht="10.5" customHeight="1">
      <c r="C2" s="84"/>
      <c r="D2" s="88"/>
      <c r="E2" s="105"/>
      <c r="F2" s="8"/>
    </row>
    <row r="3" spans="2:9" s="46" customFormat="1" ht="12.75">
      <c r="B3" s="47"/>
      <c r="C3" s="48"/>
      <c r="D3" s="48"/>
      <c r="E3" s="106"/>
      <c r="F3" s="50"/>
      <c r="G3" s="49"/>
      <c r="H3" s="49"/>
      <c r="I3" s="71" t="s">
        <v>6</v>
      </c>
    </row>
    <row r="4" spans="2:9" s="44" customFormat="1" ht="12.75">
      <c r="B4" s="51"/>
      <c r="C4" s="52" t="s">
        <v>2</v>
      </c>
      <c r="D4" s="53" t="s">
        <v>3</v>
      </c>
      <c r="E4" s="54" t="s">
        <v>37</v>
      </c>
      <c r="F4" s="55" t="s">
        <v>22</v>
      </c>
      <c r="G4" s="54" t="s">
        <v>23</v>
      </c>
      <c r="H4" s="54" t="s">
        <v>24</v>
      </c>
      <c r="I4" s="72"/>
    </row>
    <row r="5" spans="2:10" ht="16.5" customHeight="1">
      <c r="B5" s="57" t="s">
        <v>33</v>
      </c>
      <c r="C5" s="57"/>
      <c r="D5" s="57"/>
      <c r="E5" s="107"/>
      <c r="F5" s="57"/>
      <c r="G5" s="57"/>
      <c r="H5" s="57"/>
      <c r="I5" s="57"/>
      <c r="J5" s="45"/>
    </row>
    <row r="6" spans="2:9" ht="16.5" customHeight="1">
      <c r="B6" s="56"/>
      <c r="C6" s="57">
        <v>9</v>
      </c>
      <c r="D6" s="58" t="str">
        <f>IF(C6&gt;0,VLOOKUP(C6,Resultat!$B$3:$D$48,2,0),"")</f>
        <v>Jörgen Öberg</v>
      </c>
      <c r="E6" s="108">
        <f>IF(C6&gt;0,VLOOKUP(C6,Resultat!$B$3:$E$48,4,0),"")</f>
        <v>78</v>
      </c>
      <c r="F6" s="60">
        <v>4.32</v>
      </c>
      <c r="G6" s="61">
        <v>70</v>
      </c>
      <c r="H6" s="59">
        <f aca="true" t="shared" si="0" ref="H6:H12">IF(F6&lt;$H$1,INT(F6)*60+(F6-INT(F6))*100+G6,(INT(F6)*60+(F6-INT(F6))*100)-2*(60*$H$1-INT(F6)*60+(F6-INT(F6))*100)+G6)</f>
        <v>342</v>
      </c>
      <c r="I6" s="59">
        <f aca="true" t="shared" si="1" ref="I6:I12">H6/MAX($H$6:$H$12)*1000</f>
        <v>489.971346704871</v>
      </c>
    </row>
    <row r="7" spans="2:9" ht="16.5" customHeight="1">
      <c r="B7" s="56"/>
      <c r="C7" s="57">
        <v>10</v>
      </c>
      <c r="D7" s="58" t="str">
        <f>IF(C7&gt;0,VLOOKUP(C7,Resultat!$B$3:$D$48,2,0),"")</f>
        <v>Kaj Skäre</v>
      </c>
      <c r="E7" s="108">
        <f>IF(C7&gt;0,VLOOKUP(C7,Resultat!$B$3:$E$48,4,0),"")</f>
        <v>66</v>
      </c>
      <c r="F7" s="60">
        <v>10.04</v>
      </c>
      <c r="G7" s="61">
        <v>95</v>
      </c>
      <c r="H7" s="59">
        <f t="shared" si="0"/>
        <v>691</v>
      </c>
      <c r="I7" s="59">
        <f t="shared" si="1"/>
        <v>989.9713467048708</v>
      </c>
    </row>
    <row r="8" spans="2:9" ht="16.5" customHeight="1">
      <c r="B8" s="56"/>
      <c r="C8" s="57">
        <v>15</v>
      </c>
      <c r="D8" s="58" t="str">
        <f>IF(C8&gt;0,VLOOKUP(C8,Resultat!$B$3:$D$48,2,0),"")</f>
        <v>Pasi Väisänen</v>
      </c>
      <c r="E8" s="108" t="str">
        <f>IF(C8&gt;0,VLOOKUP(C8,Resultat!$B$3:$E$48,4,0),"")</f>
        <v>2.4</v>
      </c>
      <c r="F8" s="60">
        <v>10.02</v>
      </c>
      <c r="G8" s="61">
        <v>100</v>
      </c>
      <c r="H8" s="59">
        <f t="shared" si="0"/>
        <v>698.0000000000001</v>
      </c>
      <c r="I8" s="59">
        <f t="shared" si="1"/>
        <v>1000</v>
      </c>
    </row>
    <row r="9" spans="2:9" ht="16.5" customHeight="1">
      <c r="B9" s="56"/>
      <c r="C9" s="57">
        <v>8</v>
      </c>
      <c r="D9" s="58" t="str">
        <f>IF(C9&gt;0,VLOOKUP(C9,Resultat!$B$3:$D$48,2,0),"")</f>
        <v>Lennart Andersson</v>
      </c>
      <c r="E9" s="108" t="str">
        <f>IF(C9&gt;0,VLOOKUP(C9,Resultat!$B$3:$E$48,4,0),"")</f>
        <v>2.4</v>
      </c>
      <c r="F9" s="60">
        <v>9.56</v>
      </c>
      <c r="G9" s="61">
        <v>100</v>
      </c>
      <c r="H9" s="59">
        <f t="shared" si="0"/>
        <v>696</v>
      </c>
      <c r="I9" s="59">
        <f t="shared" si="1"/>
        <v>997.1346704871058</v>
      </c>
    </row>
    <row r="10" spans="2:9" ht="16.5" customHeight="1">
      <c r="B10" s="56"/>
      <c r="C10" s="57">
        <v>5</v>
      </c>
      <c r="D10" s="58" t="str">
        <f>IF(C10&gt;0,VLOOKUP(C10,Resultat!$B$3:$D$48,2,0),"")</f>
        <v>Leif Pernstig</v>
      </c>
      <c r="E10" s="108" t="str">
        <f>IF(C10&gt;0,VLOOKUP(C10,Resultat!$B$3:$E$48,4,0),"")</f>
        <v>2.4</v>
      </c>
      <c r="F10" s="60">
        <v>9.58</v>
      </c>
      <c r="G10" s="61">
        <v>80</v>
      </c>
      <c r="H10" s="59">
        <f t="shared" si="0"/>
        <v>678</v>
      </c>
      <c r="I10" s="59">
        <f t="shared" si="1"/>
        <v>971.34670487106</v>
      </c>
    </row>
    <row r="11" spans="2:9" ht="16.5" customHeight="1">
      <c r="B11" s="80"/>
      <c r="C11" s="97"/>
      <c r="D11" s="58">
        <f>IF(C11&gt;0,VLOOKUP(C11,Resultat!$B$3:$D$48,2,0),"")</f>
      </c>
      <c r="E11" s="108">
        <f>IF(C11&gt;0,VLOOKUP(C11,Resultat!$B$3:$E$48,4,0),"")</f>
      </c>
      <c r="F11" s="83"/>
      <c r="G11" s="84"/>
      <c r="H11" s="59">
        <f t="shared" si="0"/>
        <v>0</v>
      </c>
      <c r="I11" s="59">
        <f t="shared" si="1"/>
        <v>0</v>
      </c>
    </row>
    <row r="12" spans="2:9" ht="16.5" customHeight="1">
      <c r="B12" s="74"/>
      <c r="C12" s="75"/>
      <c r="D12" s="76">
        <f>IF(C12&gt;0,VLOOKUP(C12,Resultat!$B$3:$D$48,2,0),"")</f>
      </c>
      <c r="E12" s="111">
        <f>IF(C12&gt;0,VLOOKUP(C12,Resultat!$B$3:$E$48,4,0),"")</f>
      </c>
      <c r="F12" s="77"/>
      <c r="G12" s="78"/>
      <c r="H12" s="79">
        <f t="shared" si="0"/>
        <v>0</v>
      </c>
      <c r="I12" s="79">
        <f t="shared" si="1"/>
        <v>0</v>
      </c>
    </row>
    <row r="13" spans="2:9" ht="16.5" customHeight="1">
      <c r="B13" s="57" t="s">
        <v>34</v>
      </c>
      <c r="C13" s="57"/>
      <c r="D13" s="57"/>
      <c r="E13" s="107">
        <f>IF(C13&gt;0,VLOOKUP(C13,Resultat!$B$3:$E$48,4,0),"")</f>
      </c>
      <c r="F13" s="57"/>
      <c r="G13" s="57"/>
      <c r="H13" s="57"/>
      <c r="I13" s="57"/>
    </row>
    <row r="14" spans="2:9" ht="16.5" customHeight="1">
      <c r="B14" s="56"/>
      <c r="C14" s="57">
        <v>6</v>
      </c>
      <c r="D14" s="58" t="str">
        <f>IF(C14&gt;0,VLOOKUP(C14,Resultat!$B$3:$D$48,2,0),"")</f>
        <v>Thomas Johansson</v>
      </c>
      <c r="E14" s="108" t="str">
        <f>IF(C14&gt;0,VLOOKUP(C14,Resultat!$B$3:$E$48,4,0),"")</f>
        <v>2.4</v>
      </c>
      <c r="F14" s="60">
        <v>10.05</v>
      </c>
      <c r="G14" s="61">
        <v>100</v>
      </c>
      <c r="H14" s="59">
        <f aca="true" t="shared" si="2" ref="H14:H20">IF(F14&lt;$H$1,INT(F14)*60+(F14-INT(F14))*100+G14,(INT(F14)*60+(F14-INT(F14))*100)-2*(60*$H$1-INT(F14)*60+(F14-INT(F14))*100)+G14)</f>
        <v>695</v>
      </c>
      <c r="I14" s="59">
        <f aca="true" t="shared" si="3" ref="I14:I20">H14/MAX($H$14:$H$20)*1000</f>
        <v>994.277539341917</v>
      </c>
    </row>
    <row r="15" spans="2:9" ht="16.5" customHeight="1">
      <c r="B15" s="56"/>
      <c r="C15" s="57">
        <v>1</v>
      </c>
      <c r="D15" s="58" t="str">
        <f>IF(C15&gt;0,VLOOKUP(C15,Resultat!$B$3:$D$48,2,0),"")</f>
        <v>Henrik Carlsson</v>
      </c>
      <c r="E15" s="108">
        <f>IF(C15&gt;0,VLOOKUP(C15,Resultat!$B$3:$E$48,4,0),"")</f>
        <v>69</v>
      </c>
      <c r="F15" s="60">
        <v>9.59</v>
      </c>
      <c r="G15" s="61">
        <v>100</v>
      </c>
      <c r="H15" s="59">
        <f t="shared" si="2"/>
        <v>699</v>
      </c>
      <c r="I15" s="59">
        <f t="shared" si="3"/>
        <v>1000</v>
      </c>
    </row>
    <row r="16" spans="2:9" ht="16.5" customHeight="1">
      <c r="B16" s="56"/>
      <c r="C16" s="57">
        <v>3</v>
      </c>
      <c r="D16" s="58" t="str">
        <f>IF(C16&gt;0,VLOOKUP(C16,Resultat!$B$3:$D$48,2,0),"")</f>
        <v>Peter Viman</v>
      </c>
      <c r="E16" s="108">
        <f>IF(C16&gt;0,VLOOKUP(C16,Resultat!$B$3:$E$48,4,0),"")</f>
        <v>76</v>
      </c>
      <c r="F16" s="60">
        <v>10.03</v>
      </c>
      <c r="G16" s="61">
        <v>80</v>
      </c>
      <c r="H16" s="59">
        <f t="shared" si="2"/>
        <v>677</v>
      </c>
      <c r="I16" s="59">
        <f t="shared" si="3"/>
        <v>968.5264663805436</v>
      </c>
    </row>
    <row r="17" spans="2:9" ht="16.5" customHeight="1">
      <c r="B17" s="56"/>
      <c r="C17" s="57">
        <v>4</v>
      </c>
      <c r="D17" s="58" t="str">
        <f>IF(C17&gt;0,VLOOKUP(C17,Resultat!$B$3:$D$48,2,0),"")</f>
        <v>Anders Gustavsson</v>
      </c>
      <c r="E17" s="108">
        <f>IF(C17&gt;0,VLOOKUP(C17,Resultat!$B$3:$E$48,4,0),"")</f>
        <v>71</v>
      </c>
      <c r="F17" s="60">
        <v>6.59</v>
      </c>
      <c r="G17" s="61">
        <v>90</v>
      </c>
      <c r="H17" s="59">
        <f t="shared" si="2"/>
        <v>509</v>
      </c>
      <c r="I17" s="59">
        <f t="shared" si="3"/>
        <v>728.1831187410587</v>
      </c>
    </row>
    <row r="18" spans="2:9" ht="16.5" customHeight="1">
      <c r="B18" s="56"/>
      <c r="C18" s="57">
        <v>7</v>
      </c>
      <c r="D18" s="58" t="str">
        <f>IF(C18&gt;0,VLOOKUP(C18,Resultat!$B$3:$D$48,2,0),"")</f>
        <v>Patrick B Radley</v>
      </c>
      <c r="E18" s="108">
        <f>IF(C18&gt;0,VLOOKUP(C18,Resultat!$B$3:$E$48,4,0),"")</f>
        <v>62</v>
      </c>
      <c r="F18" s="60">
        <v>7.19</v>
      </c>
      <c r="G18" s="61">
        <v>85</v>
      </c>
      <c r="H18" s="59">
        <f t="shared" si="2"/>
        <v>524</v>
      </c>
      <c r="I18" s="59">
        <f t="shared" si="3"/>
        <v>749.6423462088699</v>
      </c>
    </row>
    <row r="19" spans="2:9" ht="16.5" customHeight="1">
      <c r="B19" s="80"/>
      <c r="C19" s="97">
        <v>16</v>
      </c>
      <c r="D19" s="58" t="str">
        <f>IF(C19&gt;0,VLOOKUP(C19,Resultat!$B$3:$D$48,2,0),"")</f>
        <v>Herman Ståhl</v>
      </c>
      <c r="E19" s="109">
        <f>IF(C19&gt;0,VLOOKUP(C19,Resultat!$B$3:$E$48,4,0),"")</f>
        <v>67</v>
      </c>
      <c r="F19" s="60">
        <v>5.31</v>
      </c>
      <c r="G19" s="61">
        <v>95</v>
      </c>
      <c r="H19" s="59">
        <f t="shared" si="2"/>
        <v>425.99999999999994</v>
      </c>
      <c r="I19" s="59">
        <f t="shared" si="3"/>
        <v>609.4420600858368</v>
      </c>
    </row>
    <row r="20" spans="2:9" ht="16.5" customHeight="1">
      <c r="B20" s="74"/>
      <c r="C20" s="75">
        <v>17</v>
      </c>
      <c r="D20" s="76" t="str">
        <f>IF(C20&gt;0,VLOOKUP(C20,Resultat!$B$3:$D$48,2,0),"")</f>
        <v>Benjamin Jansson</v>
      </c>
      <c r="E20" s="111">
        <f>IF(C20&gt;0,VLOOKUP(C20,Resultat!$B$3:$E$48,4,0),"")</f>
        <v>79</v>
      </c>
      <c r="F20" s="77">
        <v>3.39</v>
      </c>
      <c r="G20" s="78">
        <v>95</v>
      </c>
      <c r="H20" s="79">
        <f t="shared" si="2"/>
        <v>314</v>
      </c>
      <c r="I20" s="79">
        <f t="shared" si="3"/>
        <v>449.21316165951356</v>
      </c>
    </row>
    <row r="21" spans="2:9" ht="16.5" customHeight="1">
      <c r="B21" s="57" t="s">
        <v>35</v>
      </c>
      <c r="C21" s="57"/>
      <c r="D21" s="57"/>
      <c r="E21" s="107">
        <f>IF(C21&gt;0,VLOOKUP(C21,Resultat!$B$3:$E$48,4,0),"")</f>
      </c>
      <c r="F21" s="57"/>
      <c r="G21" s="57"/>
      <c r="H21" s="57"/>
      <c r="I21" s="57"/>
    </row>
    <row r="22" spans="2:9" ht="16.5" customHeight="1">
      <c r="B22" s="56"/>
      <c r="C22" s="57">
        <v>11</v>
      </c>
      <c r="D22" s="58" t="str">
        <f>IF(C22&gt;0,VLOOKUP(C22,Resultat!$B$3:$D$48,2,0),"")</f>
        <v>Jack Björnberg-Krantz</v>
      </c>
      <c r="E22" s="108">
        <f>IF(C22&gt;0,VLOOKUP(C22,Resultat!$B$3:$E$48,4,0),"")</f>
        <v>63</v>
      </c>
      <c r="F22" s="60">
        <v>6.48</v>
      </c>
      <c r="G22" s="61">
        <v>0</v>
      </c>
      <c r="H22" s="59">
        <f aca="true" t="shared" si="4" ref="H22:H28">IF(F22&lt;$H$1,INT(F22)*60+(F22-INT(F22))*100+G22,(INT(F22)*60+(F22-INT(F22))*100)-2*(60*$H$1-INT(F22)*60+(F22-INT(F22))*100)+G22)</f>
        <v>408.00000000000006</v>
      </c>
      <c r="I22" s="59">
        <f aca="true" t="shared" si="5" ref="I22:I28">H22/MAX($H$22:$H$28)*1000</f>
        <v>748.6238532110093</v>
      </c>
    </row>
    <row r="23" spans="2:9" ht="16.5" customHeight="1">
      <c r="B23" s="56"/>
      <c r="C23" s="57">
        <v>13</v>
      </c>
      <c r="D23" s="58" t="str">
        <f>IF(C23&gt;0,VLOOKUP(C23,Resultat!$B$3:$D$48,2,0),"")</f>
        <v>Rolf-Erik Blomdahl</v>
      </c>
      <c r="E23" s="108" t="str">
        <f>IF(C23&gt;0,VLOOKUP(C23,Resultat!$B$3:$E$48,4,0),"")</f>
        <v>2.4</v>
      </c>
      <c r="F23" s="60">
        <v>4.29</v>
      </c>
      <c r="G23" s="61">
        <v>100</v>
      </c>
      <c r="H23" s="59">
        <f t="shared" si="4"/>
        <v>369</v>
      </c>
      <c r="I23" s="59">
        <f t="shared" si="5"/>
        <v>677.0642201834862</v>
      </c>
    </row>
    <row r="24" spans="2:9" ht="16.5" customHeight="1">
      <c r="B24" s="56"/>
      <c r="C24" s="57">
        <v>14</v>
      </c>
      <c r="D24" s="58" t="str">
        <f>IF(C24&gt;0,VLOOKUP(C24,Resultat!$B$3:$D$48,2,0),"")</f>
        <v>Stefan Holm</v>
      </c>
      <c r="E24" s="108">
        <f>IF(C24&gt;0,VLOOKUP(C24,Resultat!$B$3:$E$48,4,0),"")</f>
        <v>61</v>
      </c>
      <c r="F24" s="60">
        <v>3.21</v>
      </c>
      <c r="G24" s="61">
        <v>55</v>
      </c>
      <c r="H24" s="59">
        <f t="shared" si="4"/>
        <v>256</v>
      </c>
      <c r="I24" s="59">
        <f t="shared" si="5"/>
        <v>469.72477064220186</v>
      </c>
    </row>
    <row r="25" spans="2:9" ht="16.5" customHeight="1">
      <c r="B25" s="56"/>
      <c r="C25" s="57">
        <v>12</v>
      </c>
      <c r="D25" s="58" t="str">
        <f>IF(C25&gt;0,VLOOKUP(C25,Resultat!$B$3:$D$48,2,0),"")</f>
        <v>Stefan Olovsjö</v>
      </c>
      <c r="E25" s="108">
        <f>IF(C25&gt;0,VLOOKUP(C25,Resultat!$B$3:$E$48,4,0),"")</f>
        <v>73</v>
      </c>
      <c r="F25" s="60">
        <v>5.28</v>
      </c>
      <c r="G25" s="61">
        <v>65</v>
      </c>
      <c r="H25" s="59">
        <f t="shared" si="4"/>
        <v>393</v>
      </c>
      <c r="I25" s="59">
        <f t="shared" si="5"/>
        <v>721.1009174311927</v>
      </c>
    </row>
    <row r="26" spans="2:9" ht="16.5" customHeight="1">
      <c r="B26" s="56"/>
      <c r="C26" s="57">
        <v>2</v>
      </c>
      <c r="D26" s="58" t="str">
        <f>IF(C26&gt;0,VLOOKUP(C26,Resultat!$B$3:$D$48,2,0),"")</f>
        <v>Joakim Ståhl</v>
      </c>
      <c r="E26" s="108" t="str">
        <f>IF(C26&gt;0,VLOOKUP(C26,Resultat!$B$3:$E$48,4,0),"")</f>
        <v>2.4</v>
      </c>
      <c r="F26" s="60">
        <v>7.25</v>
      </c>
      <c r="G26" s="61">
        <v>100</v>
      </c>
      <c r="H26" s="59">
        <f t="shared" si="4"/>
        <v>545</v>
      </c>
      <c r="I26" s="59">
        <f t="shared" si="5"/>
        <v>1000</v>
      </c>
    </row>
    <row r="27" spans="2:9" ht="16.5" customHeight="1">
      <c r="B27" s="80"/>
      <c r="C27" s="97">
        <v>18</v>
      </c>
      <c r="D27" s="58">
        <f>IF(C27&gt;0,VLOOKUP(C27,Resultat!$B$3:$D$48,2,0),"")</f>
        <v>0</v>
      </c>
      <c r="E27" s="109">
        <f>IF(C27&gt;0,VLOOKUP(C27,Resultat!$B$3:$E$48,4,0),"")</f>
        <v>0</v>
      </c>
      <c r="F27" s="83"/>
      <c r="G27" s="84"/>
      <c r="H27" s="59">
        <f t="shared" si="4"/>
        <v>0</v>
      </c>
      <c r="I27" s="59">
        <f t="shared" si="5"/>
        <v>0</v>
      </c>
    </row>
    <row r="28" spans="2:9" ht="16.5" customHeight="1">
      <c r="B28" s="74"/>
      <c r="C28" s="75"/>
      <c r="D28" s="76">
        <f>IF(C28&gt;0,VLOOKUP(C28,Resultat!$B$3:$D$48,2,0),"")</f>
      </c>
      <c r="E28" s="111">
        <f>IF(C28&gt;0,VLOOKUP(C28,Resultat!$B$3:$E$48,4,0),"")</f>
      </c>
      <c r="F28" s="77"/>
      <c r="G28" s="78"/>
      <c r="H28" s="79">
        <f t="shared" si="4"/>
        <v>0</v>
      </c>
      <c r="I28" s="79">
        <f t="shared" si="5"/>
        <v>0</v>
      </c>
    </row>
    <row r="29" spans="2:9" ht="16.5" customHeight="1">
      <c r="B29" s="57" t="s">
        <v>36</v>
      </c>
      <c r="C29" s="57"/>
      <c r="D29" s="57"/>
      <c r="E29" s="107">
        <f>IF(C29&gt;0,VLOOKUP(C29,Resultat!$B$3:$E$48,4,0),"")</f>
      </c>
      <c r="F29" s="57"/>
      <c r="G29" s="57"/>
      <c r="H29" s="57"/>
      <c r="I29" s="57"/>
    </row>
    <row r="30" spans="2:9" ht="16.5" customHeight="1">
      <c r="B30" s="56"/>
      <c r="C30" s="57"/>
      <c r="D30" s="58"/>
      <c r="E30" s="108"/>
      <c r="F30" s="60"/>
      <c r="G30" s="61"/>
      <c r="H30" s="59"/>
      <c r="I30" s="59"/>
    </row>
    <row r="31" spans="2:9" ht="16.5" customHeight="1">
      <c r="B31" s="56"/>
      <c r="C31" s="57"/>
      <c r="D31" s="58"/>
      <c r="E31" s="108"/>
      <c r="F31" s="60"/>
      <c r="G31" s="61"/>
      <c r="H31" s="59"/>
      <c r="I31" s="59"/>
    </row>
    <row r="32" spans="2:10" ht="16.5" customHeight="1">
      <c r="B32" s="56"/>
      <c r="C32" s="57"/>
      <c r="D32" s="58"/>
      <c r="E32" s="108"/>
      <c r="F32" s="60"/>
      <c r="G32" s="61"/>
      <c r="H32" s="59"/>
      <c r="I32" s="59"/>
      <c r="J32" s="97"/>
    </row>
    <row r="33" spans="2:10" ht="16.5" customHeight="1">
      <c r="B33" s="56"/>
      <c r="C33" s="57"/>
      <c r="D33" s="58"/>
      <c r="E33" s="108"/>
      <c r="F33" s="60"/>
      <c r="G33" s="61"/>
      <c r="H33" s="59"/>
      <c r="I33" s="59"/>
      <c r="J33" s="97"/>
    </row>
    <row r="34" spans="2:10" ht="16.5" customHeight="1">
      <c r="B34" s="56"/>
      <c r="C34" s="57"/>
      <c r="D34" s="58"/>
      <c r="E34" s="108"/>
      <c r="F34" s="60"/>
      <c r="G34" s="61"/>
      <c r="H34" s="59"/>
      <c r="I34" s="59"/>
      <c r="J34" s="97"/>
    </row>
    <row r="35" spans="2:9" ht="16.5" customHeight="1">
      <c r="B35" s="56"/>
      <c r="C35" s="57"/>
      <c r="D35" s="58"/>
      <c r="E35" s="108"/>
      <c r="F35" s="60"/>
      <c r="G35" s="61"/>
      <c r="H35" s="59"/>
      <c r="I35" s="59"/>
    </row>
    <row r="36" spans="2:9" ht="16.5" customHeight="1">
      <c r="B36" s="74"/>
      <c r="C36" s="75"/>
      <c r="D36" s="76"/>
      <c r="E36" s="111"/>
      <c r="F36" s="77"/>
      <c r="G36" s="78"/>
      <c r="H36" s="79"/>
      <c r="I36" s="79"/>
    </row>
    <row r="37" spans="2:10" ht="16.5" customHeight="1">
      <c r="B37" s="80"/>
      <c r="C37" s="81"/>
      <c r="D37" s="82">
        <f>IF(C37&gt;0,VLOOKUP(C37,Resultat!$B$3:$D$48,2,0),"")</f>
      </c>
      <c r="E37" s="109"/>
      <c r="F37" s="83"/>
      <c r="G37" s="84"/>
      <c r="H37" s="85"/>
      <c r="I37" s="85"/>
      <c r="J37" s="81"/>
    </row>
    <row r="38" spans="2:10" ht="16.5" customHeight="1">
      <c r="B38" s="80"/>
      <c r="C38" s="81"/>
      <c r="D38" s="82">
        <f>IF(C38&gt;0,VLOOKUP(C38,Resultat!$B$3:$D$48,2,0),"")</f>
      </c>
      <c r="E38" s="109"/>
      <c r="F38" s="83"/>
      <c r="G38" s="84"/>
      <c r="H38" s="85"/>
      <c r="I38" s="85"/>
      <c r="J38" s="81"/>
    </row>
    <row r="39" spans="2:10" ht="16.5" customHeight="1">
      <c r="B39" s="80"/>
      <c r="C39" s="81"/>
      <c r="D39" s="82">
        <f>IF(C39&gt;0,VLOOKUP(C39,Resultat!$B$3:$D$48,2,0),"")</f>
      </c>
      <c r="E39" s="109"/>
      <c r="F39" s="83"/>
      <c r="G39" s="84"/>
      <c r="H39" s="85"/>
      <c r="I39" s="85"/>
      <c r="J39" s="81"/>
    </row>
    <row r="40" spans="2:10" ht="12.75">
      <c r="B40" s="80"/>
      <c r="C40" s="81"/>
      <c r="D40" s="86"/>
      <c r="E40" s="110"/>
      <c r="F40" s="87"/>
      <c r="G40" s="81"/>
      <c r="H40" s="81"/>
      <c r="I40" s="85"/>
      <c r="J40" s="81"/>
    </row>
  </sheetData>
  <printOptions horizontalCentered="1"/>
  <pageMargins left="0.4330708661417323" right="0.3937007874015748" top="1.1811023622047245" bottom="0.984251968503937" header="0.5905511811023623" footer="0.5905511811023623"/>
  <pageSetup horizontalDpi="120" verticalDpi="120" orientation="portrait" paperSize="9" r:id="rId1"/>
  <headerFooter alignWithMargins="0">
    <oddHeader>&amp;L&amp;"Arial,Fet kursiv"&amp;14RFK IKAROS
ÖREBRO&amp;C&amp;"Arial,Fet"&amp;14Jaguar Open 2010
&amp;A&amp;R&amp;"Arial,Normal"&amp;14 2010-04-25</oddHeader>
    <oddFooter>&amp;L&amp;"Arial,Normal"&amp;6&amp;F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40"/>
  <sheetViews>
    <sheetView workbookViewId="0" topLeftCell="A4">
      <selection activeCell="L25" sqref="L25"/>
    </sheetView>
  </sheetViews>
  <sheetFormatPr defaultColWidth="9.00390625" defaultRowHeight="12.75"/>
  <cols>
    <col min="1" max="1" width="2.125" style="8" customWidth="1"/>
    <col min="2" max="2" width="1.625" style="41" customWidth="1"/>
    <col min="3" max="3" width="3.00390625" style="8" customWidth="1"/>
    <col min="4" max="4" width="20.125" style="42" customWidth="1"/>
    <col min="5" max="5" width="3.625" style="104" bestFit="1" customWidth="1"/>
    <col min="6" max="6" width="7.125" style="43" customWidth="1"/>
    <col min="7" max="7" width="4.875" style="8" customWidth="1"/>
    <col min="8" max="8" width="6.375" style="8" customWidth="1"/>
    <col min="9" max="9" width="10.25390625" style="45" bestFit="1" customWidth="1"/>
    <col min="10" max="16384" width="9.125" style="8" customWidth="1"/>
  </cols>
  <sheetData>
    <row r="1" spans="2:9" s="131" customFormat="1" ht="12.75">
      <c r="B1" s="126"/>
      <c r="C1" s="127"/>
      <c r="D1" s="128"/>
      <c r="E1" s="129"/>
      <c r="F1" s="130"/>
      <c r="H1" s="130">
        <v>10</v>
      </c>
      <c r="I1" s="132"/>
    </row>
    <row r="2" spans="3:6" ht="10.5" customHeight="1">
      <c r="C2" s="84"/>
      <c r="D2" s="88"/>
      <c r="E2" s="105"/>
      <c r="F2" s="8"/>
    </row>
    <row r="3" spans="2:9" s="46" customFormat="1" ht="12.75">
      <c r="B3" s="47"/>
      <c r="C3" s="48"/>
      <c r="D3" s="48"/>
      <c r="E3" s="106"/>
      <c r="F3" s="50"/>
      <c r="G3" s="49"/>
      <c r="H3" s="49"/>
      <c r="I3" s="71" t="s">
        <v>6</v>
      </c>
    </row>
    <row r="4" spans="2:9" s="44" customFormat="1" ht="12.75">
      <c r="B4" s="51"/>
      <c r="C4" s="52" t="s">
        <v>2</v>
      </c>
      <c r="D4" s="53" t="s">
        <v>3</v>
      </c>
      <c r="E4" s="54" t="s">
        <v>37</v>
      </c>
      <c r="F4" s="55" t="s">
        <v>22</v>
      </c>
      <c r="G4" s="54" t="s">
        <v>23</v>
      </c>
      <c r="H4" s="54" t="s">
        <v>24</v>
      </c>
      <c r="I4" s="72"/>
    </row>
    <row r="5" spans="2:10" ht="16.5" customHeight="1">
      <c r="B5" s="57" t="s">
        <v>33</v>
      </c>
      <c r="C5" s="57"/>
      <c r="D5" s="57"/>
      <c r="E5" s="107"/>
      <c r="F5" s="57"/>
      <c r="G5" s="57"/>
      <c r="H5" s="57"/>
      <c r="I5" s="57"/>
      <c r="J5" s="45"/>
    </row>
    <row r="6" spans="2:9" ht="16.5" customHeight="1">
      <c r="B6" s="56"/>
      <c r="C6" s="57">
        <v>3</v>
      </c>
      <c r="D6" s="58" t="str">
        <f>IF(C6&gt;0,VLOOKUP(C6,Resultat!$B$3:$D$48,2,0),"")</f>
        <v>Peter Viman</v>
      </c>
      <c r="E6" s="108">
        <f>IF(C6&gt;0,VLOOKUP(C6,Resultat!$B$3:$E$48,4,0),"")</f>
        <v>76</v>
      </c>
      <c r="F6" s="60">
        <v>4.03</v>
      </c>
      <c r="G6" s="61">
        <v>100</v>
      </c>
      <c r="H6" s="59">
        <f aca="true" t="shared" si="0" ref="H6:H12">IF(F6&lt;$H$1,INT(F6)*60+(F6-INT(F6))*100+G6,(INT(F6)*60+(F6-INT(F6))*100)-2*(60*$H$1-INT(F6)*60+(F6-INT(F6))*100)+G6)</f>
        <v>343</v>
      </c>
      <c r="I6" s="59">
        <f aca="true" t="shared" si="1" ref="I6:I12">H6/MAX($H$6:$H$12)*1000</f>
        <v>546.1783439490446</v>
      </c>
    </row>
    <row r="7" spans="2:9" ht="16.5" customHeight="1">
      <c r="B7" s="56"/>
      <c r="C7" s="57">
        <v>8</v>
      </c>
      <c r="D7" s="58" t="str">
        <f>IF(C7&gt;0,VLOOKUP(C7,Resultat!$B$3:$D$48,2,0),"")</f>
        <v>Lennart Andersson</v>
      </c>
      <c r="E7" s="108" t="str">
        <f>IF(C7&gt;0,VLOOKUP(C7,Resultat!$B$3:$E$48,4,0),"")</f>
        <v>2.4</v>
      </c>
      <c r="F7" s="60">
        <v>7.46</v>
      </c>
      <c r="G7" s="61">
        <v>75</v>
      </c>
      <c r="H7" s="59">
        <f t="shared" si="0"/>
        <v>541</v>
      </c>
      <c r="I7" s="59">
        <f t="shared" si="1"/>
        <v>861.4649681528664</v>
      </c>
    </row>
    <row r="8" spans="2:9" ht="16.5" customHeight="1">
      <c r="B8" s="56"/>
      <c r="C8" s="57">
        <v>6</v>
      </c>
      <c r="D8" s="58" t="str">
        <f>IF(C8&gt;0,VLOOKUP(C8,Resultat!$B$3:$D$48,2,0),"")</f>
        <v>Thomas Johansson</v>
      </c>
      <c r="E8" s="108" t="str">
        <f>IF(C8&gt;0,VLOOKUP(C8,Resultat!$B$3:$E$48,4,0),"")</f>
        <v>2.4</v>
      </c>
      <c r="F8" s="60">
        <v>8.53</v>
      </c>
      <c r="G8" s="61">
        <v>95</v>
      </c>
      <c r="H8" s="59">
        <f t="shared" si="0"/>
        <v>627.9999999999999</v>
      </c>
      <c r="I8" s="59">
        <f t="shared" si="1"/>
        <v>1000</v>
      </c>
    </row>
    <row r="9" spans="2:9" ht="16.5" customHeight="1">
      <c r="B9" s="56"/>
      <c r="C9" s="57">
        <v>14</v>
      </c>
      <c r="D9" s="58" t="str">
        <f>IF(C9&gt;0,VLOOKUP(C9,Resultat!$B$3:$D$48,2,0),"")</f>
        <v>Stefan Holm</v>
      </c>
      <c r="E9" s="108">
        <f>IF(C9&gt;0,VLOOKUP(C9,Resultat!$B$3:$E$48,4,0),"")</f>
        <v>61</v>
      </c>
      <c r="F9" s="60">
        <v>3.25</v>
      </c>
      <c r="G9" s="61">
        <v>0</v>
      </c>
      <c r="H9" s="59">
        <f t="shared" si="0"/>
        <v>205</v>
      </c>
      <c r="I9" s="59">
        <f t="shared" si="1"/>
        <v>326.43312101910834</v>
      </c>
    </row>
    <row r="10" spans="2:9" ht="16.5" customHeight="1">
      <c r="B10" s="56"/>
      <c r="C10" s="57">
        <v>1</v>
      </c>
      <c r="D10" s="58" t="str">
        <f>IF(C10&gt;0,VLOOKUP(C10,Resultat!$B$3:$D$48,2,0),"")</f>
        <v>Henrik Carlsson</v>
      </c>
      <c r="E10" s="108">
        <f>IF(C10&gt;0,VLOOKUP(C10,Resultat!$B$3:$E$48,4,0),"")</f>
        <v>69</v>
      </c>
      <c r="F10" s="60">
        <v>5.55</v>
      </c>
      <c r="G10" s="61">
        <v>95</v>
      </c>
      <c r="H10" s="59">
        <f t="shared" si="0"/>
        <v>450</v>
      </c>
      <c r="I10" s="59">
        <f t="shared" si="1"/>
        <v>716.5605095541403</v>
      </c>
    </row>
    <row r="11" spans="2:9" ht="16.5" customHeight="1">
      <c r="B11" s="80"/>
      <c r="C11" s="97">
        <v>17</v>
      </c>
      <c r="D11" s="58" t="str">
        <f>IF(C11&gt;0,VLOOKUP(C11,Resultat!$B$3:$D$48,2,0),"")</f>
        <v>Benjamin Jansson</v>
      </c>
      <c r="E11" s="108">
        <f>IF(C11&gt;0,VLOOKUP(C11,Resultat!$B$3:$E$48,4,0),"")</f>
        <v>79</v>
      </c>
      <c r="F11" s="83">
        <v>5.2</v>
      </c>
      <c r="G11" s="84">
        <v>95</v>
      </c>
      <c r="H11" s="59">
        <f t="shared" si="0"/>
        <v>415</v>
      </c>
      <c r="I11" s="59">
        <f t="shared" si="1"/>
        <v>660.8280254777071</v>
      </c>
    </row>
    <row r="12" spans="2:9" ht="16.5" customHeight="1">
      <c r="B12" s="74"/>
      <c r="C12" s="75">
        <v>16</v>
      </c>
      <c r="D12" s="76" t="str">
        <f>IF(C12&gt;0,VLOOKUP(C12,Resultat!$B$3:$D$48,2,0),"")</f>
        <v>Herman Ståhl</v>
      </c>
      <c r="E12" s="111">
        <f>IF(C12&gt;0,VLOOKUP(C12,Resultat!$B$3:$E$48,4,0),"")</f>
        <v>67</v>
      </c>
      <c r="F12" s="77">
        <v>2.05</v>
      </c>
      <c r="G12" s="78">
        <v>85</v>
      </c>
      <c r="H12" s="79">
        <f t="shared" si="0"/>
        <v>210</v>
      </c>
      <c r="I12" s="79">
        <f t="shared" si="1"/>
        <v>334.3949044585988</v>
      </c>
    </row>
    <row r="13" spans="2:9" ht="16.5" customHeight="1">
      <c r="B13" s="57" t="s">
        <v>34</v>
      </c>
      <c r="C13" s="57"/>
      <c r="D13" s="57"/>
      <c r="E13" s="107">
        <f>IF(C13&gt;0,VLOOKUP(C13,Resultat!$B$3:$E$48,4,0),"")</f>
      </c>
      <c r="F13" s="57"/>
      <c r="G13" s="57"/>
      <c r="H13" s="57"/>
      <c r="I13" s="57"/>
    </row>
    <row r="14" spans="2:9" ht="16.5" customHeight="1">
      <c r="B14" s="56"/>
      <c r="C14" s="57">
        <v>4</v>
      </c>
      <c r="D14" s="58" t="str">
        <f>IF(C14&gt;0,VLOOKUP(C14,Resultat!$B$3:$D$48,2,0),"")</f>
        <v>Anders Gustavsson</v>
      </c>
      <c r="E14" s="108">
        <f>IF(C14&gt;0,VLOOKUP(C14,Resultat!$B$3:$E$48,4,0),"")</f>
        <v>71</v>
      </c>
      <c r="F14" s="60">
        <v>5.54</v>
      </c>
      <c r="G14" s="61">
        <v>100</v>
      </c>
      <c r="H14" s="59">
        <f aca="true" t="shared" si="2" ref="H14:H20">IF(F14&lt;$H$1,INT(F14)*60+(F14-INT(F14))*100+G14,(INT(F14)*60+(F14-INT(F14))*100)-2*(60*$H$1-INT(F14)*60+(F14-INT(F14))*100)+G14)</f>
        <v>454</v>
      </c>
      <c r="I14" s="59">
        <f aca="true" t="shared" si="3" ref="I14:I20">H14/MAX($H$14:$H$20)*1000</f>
        <v>667.6470588235294</v>
      </c>
    </row>
    <row r="15" spans="2:9" ht="16.5" customHeight="1">
      <c r="B15" s="56"/>
      <c r="C15" s="57">
        <v>9</v>
      </c>
      <c r="D15" s="58" t="str">
        <f>IF(C15&gt;0,VLOOKUP(C15,Resultat!$B$3:$D$48,2,0),"")</f>
        <v>Jörgen Öberg</v>
      </c>
      <c r="E15" s="108">
        <f>IF(C15&gt;0,VLOOKUP(C15,Resultat!$B$3:$E$48,4,0),"")</f>
        <v>78</v>
      </c>
      <c r="F15" s="60">
        <v>5.46</v>
      </c>
      <c r="G15" s="61">
        <v>85</v>
      </c>
      <c r="H15" s="59">
        <f t="shared" si="2"/>
        <v>431</v>
      </c>
      <c r="I15" s="59">
        <f t="shared" si="3"/>
        <v>633.8235294117646</v>
      </c>
    </row>
    <row r="16" spans="2:9" ht="16.5" customHeight="1">
      <c r="B16" s="56"/>
      <c r="C16" s="57">
        <v>15</v>
      </c>
      <c r="D16" s="58" t="str">
        <f>IF(C16&gt;0,VLOOKUP(C16,Resultat!$B$3:$D$48,2,0),"")</f>
        <v>Pasi Väisänen</v>
      </c>
      <c r="E16" s="108" t="str">
        <f>IF(C16&gt;0,VLOOKUP(C16,Resultat!$B$3:$E$48,4,0),"")</f>
        <v>2.4</v>
      </c>
      <c r="F16" s="60">
        <v>6.04</v>
      </c>
      <c r="G16" s="61">
        <v>100</v>
      </c>
      <c r="H16" s="59">
        <f t="shared" si="2"/>
        <v>464</v>
      </c>
      <c r="I16" s="59">
        <f t="shared" si="3"/>
        <v>682.3529411764706</v>
      </c>
    </row>
    <row r="17" spans="2:9" ht="16.5" customHeight="1">
      <c r="B17" s="56"/>
      <c r="C17" s="57">
        <v>11</v>
      </c>
      <c r="D17" s="58" t="str">
        <f>IF(C17&gt;0,VLOOKUP(C17,Resultat!$B$3:$D$48,2,0),"")</f>
        <v>Jack Björnberg-Krantz</v>
      </c>
      <c r="E17" s="108">
        <f>IF(C17&gt;0,VLOOKUP(C17,Resultat!$B$3:$E$48,4,0),"")</f>
        <v>63</v>
      </c>
      <c r="F17" s="60">
        <v>10</v>
      </c>
      <c r="G17" s="61">
        <v>80</v>
      </c>
      <c r="H17" s="59">
        <f t="shared" si="2"/>
        <v>680</v>
      </c>
      <c r="I17" s="59">
        <f t="shared" si="3"/>
        <v>1000</v>
      </c>
    </row>
    <row r="18" spans="2:9" ht="16.5" customHeight="1">
      <c r="B18" s="56"/>
      <c r="C18" s="57">
        <v>12</v>
      </c>
      <c r="D18" s="58" t="str">
        <f>IF(C18&gt;0,VLOOKUP(C18,Resultat!$B$3:$D$48,2,0),"")</f>
        <v>Stefan Olovsjö</v>
      </c>
      <c r="E18" s="108">
        <f>IF(C18&gt;0,VLOOKUP(C18,Resultat!$B$3:$E$48,4,0),"")</f>
        <v>73</v>
      </c>
      <c r="F18" s="60">
        <v>4.03</v>
      </c>
      <c r="G18" s="61">
        <v>0</v>
      </c>
      <c r="H18" s="59">
        <f t="shared" si="2"/>
        <v>243.00000000000003</v>
      </c>
      <c r="I18" s="59">
        <f t="shared" si="3"/>
        <v>357.35294117647067</v>
      </c>
    </row>
    <row r="19" spans="2:9" ht="16.5" customHeight="1">
      <c r="B19" s="80"/>
      <c r="C19" s="97"/>
      <c r="D19" s="58">
        <f>IF(C19&gt;0,VLOOKUP(C19,Resultat!$B$3:$D$48,2,0),"")</f>
      </c>
      <c r="E19" s="109">
        <f>IF(C19&gt;0,VLOOKUP(C19,Resultat!$B$3:$E$48,4,0),"")</f>
      </c>
      <c r="F19" s="60"/>
      <c r="G19" s="61"/>
      <c r="H19" s="59">
        <f t="shared" si="2"/>
        <v>0</v>
      </c>
      <c r="I19" s="59">
        <f t="shared" si="3"/>
        <v>0</v>
      </c>
    </row>
    <row r="20" spans="2:9" ht="16.5" customHeight="1">
      <c r="B20" s="74"/>
      <c r="C20" s="75"/>
      <c r="D20" s="76">
        <f>IF(C20&gt;0,VLOOKUP(C20,Resultat!$B$3:$D$48,2,0),"")</f>
      </c>
      <c r="E20" s="111">
        <f>IF(C20&gt;0,VLOOKUP(C20,Resultat!$B$3:$E$48,4,0),"")</f>
      </c>
      <c r="F20" s="77"/>
      <c r="G20" s="78"/>
      <c r="H20" s="79">
        <f t="shared" si="2"/>
        <v>0</v>
      </c>
      <c r="I20" s="79">
        <f t="shared" si="3"/>
        <v>0</v>
      </c>
    </row>
    <row r="21" spans="2:9" ht="16.5" customHeight="1">
      <c r="B21" s="57" t="s">
        <v>35</v>
      </c>
      <c r="C21" s="57"/>
      <c r="D21" s="57"/>
      <c r="E21" s="107">
        <f>IF(C21&gt;0,VLOOKUP(C21,Resultat!$B$3:$E$48,4,0),"")</f>
      </c>
      <c r="F21" s="57"/>
      <c r="G21" s="57"/>
      <c r="H21" s="57"/>
      <c r="I21" s="57"/>
    </row>
    <row r="22" spans="2:9" ht="16.5" customHeight="1">
      <c r="B22" s="56"/>
      <c r="C22" s="57">
        <v>2</v>
      </c>
      <c r="D22" s="58" t="str">
        <f>IF(C22&gt;0,VLOOKUP(C22,Resultat!$B$3:$D$48,2,0),"")</f>
        <v>Joakim Ståhl</v>
      </c>
      <c r="E22" s="108" t="str">
        <f>IF(C22&gt;0,VLOOKUP(C22,Resultat!$B$3:$E$48,4,0),"")</f>
        <v>2.4</v>
      </c>
      <c r="F22" s="60">
        <v>10.01</v>
      </c>
      <c r="G22" s="61">
        <v>95</v>
      </c>
      <c r="H22" s="59">
        <f aca="true" t="shared" si="4" ref="H22:H28">IF(F22&lt;$H$1,INT(F22)*60+(F22-INT(F22))*100+G22,(INT(F22)*60+(F22-INT(F22))*100)-2*(60*$H$1-INT(F22)*60+(F22-INT(F22))*100)+G22)</f>
        <v>694</v>
      </c>
      <c r="I22" s="59">
        <f aca="true" t="shared" si="5" ref="I22:I28">H22/MAX($H$22:$H$28)*1000</f>
        <v>991.4285714285714</v>
      </c>
    </row>
    <row r="23" spans="2:9" ht="16.5" customHeight="1">
      <c r="B23" s="56"/>
      <c r="C23" s="57">
        <v>7</v>
      </c>
      <c r="D23" s="58" t="str">
        <f>IF(C23&gt;0,VLOOKUP(C23,Resultat!$B$3:$D$48,2,0),"")</f>
        <v>Patrick B Radley</v>
      </c>
      <c r="E23" s="108">
        <f>IF(C23&gt;0,VLOOKUP(C23,Resultat!$B$3:$E$48,4,0),"")</f>
        <v>62</v>
      </c>
      <c r="F23" s="60">
        <v>7.07</v>
      </c>
      <c r="G23" s="61">
        <v>95</v>
      </c>
      <c r="H23" s="59">
        <f t="shared" si="4"/>
        <v>522</v>
      </c>
      <c r="I23" s="59">
        <f t="shared" si="5"/>
        <v>745.7142857142857</v>
      </c>
    </row>
    <row r="24" spans="2:9" ht="16.5" customHeight="1">
      <c r="B24" s="56"/>
      <c r="C24" s="57">
        <v>10</v>
      </c>
      <c r="D24" s="58" t="str">
        <f>IF(C24&gt;0,VLOOKUP(C24,Resultat!$B$3:$D$48,2,0),"")</f>
        <v>Kaj Skäre</v>
      </c>
      <c r="E24" s="108">
        <f>IF(C24&gt;0,VLOOKUP(C24,Resultat!$B$3:$E$48,4,0),"")</f>
        <v>66</v>
      </c>
      <c r="F24" s="60">
        <v>3.47</v>
      </c>
      <c r="G24" s="61">
        <v>90</v>
      </c>
      <c r="H24" s="59">
        <f t="shared" si="4"/>
        <v>317</v>
      </c>
      <c r="I24" s="59">
        <f t="shared" si="5"/>
        <v>452.85714285714283</v>
      </c>
    </row>
    <row r="25" spans="2:9" ht="16.5" customHeight="1">
      <c r="B25" s="56"/>
      <c r="C25" s="57">
        <v>5</v>
      </c>
      <c r="D25" s="58" t="str">
        <f>IF(C25&gt;0,VLOOKUP(C25,Resultat!$B$3:$D$48,2,0),"")</f>
        <v>Leif Pernstig</v>
      </c>
      <c r="E25" s="108" t="str">
        <f>IF(C25&gt;0,VLOOKUP(C25,Resultat!$B$3:$E$48,4,0),"")</f>
        <v>2.4</v>
      </c>
      <c r="F25" s="60">
        <v>5.35</v>
      </c>
      <c r="G25" s="61">
        <v>0</v>
      </c>
      <c r="H25" s="59">
        <f t="shared" si="4"/>
        <v>334.99999999999994</v>
      </c>
      <c r="I25" s="59">
        <f t="shared" si="5"/>
        <v>478.5714285714285</v>
      </c>
    </row>
    <row r="26" spans="2:9" ht="16.5" customHeight="1">
      <c r="B26" s="56"/>
      <c r="C26" s="57">
        <v>13</v>
      </c>
      <c r="D26" s="58" t="str">
        <f>IF(C26&gt;0,VLOOKUP(C26,Resultat!$B$3:$D$48,2,0),"")</f>
        <v>Rolf-Erik Blomdahl</v>
      </c>
      <c r="E26" s="108" t="str">
        <f>IF(C26&gt;0,VLOOKUP(C26,Resultat!$B$3:$E$48,4,0),"")</f>
        <v>2.4</v>
      </c>
      <c r="F26" s="60">
        <v>10</v>
      </c>
      <c r="G26" s="61">
        <v>100</v>
      </c>
      <c r="H26" s="59">
        <f t="shared" si="4"/>
        <v>700</v>
      </c>
      <c r="I26" s="59">
        <f t="shared" si="5"/>
        <v>1000</v>
      </c>
    </row>
    <row r="27" spans="2:9" ht="16.5" customHeight="1">
      <c r="B27" s="80"/>
      <c r="C27" s="97">
        <v>18</v>
      </c>
      <c r="D27" s="58">
        <f>IF(C27&gt;0,VLOOKUP(C27,Resultat!$B$3:$D$48,2,0),"")</f>
        <v>0</v>
      </c>
      <c r="E27" s="109">
        <f>IF(C27&gt;0,VLOOKUP(C27,Resultat!$B$3:$E$48,4,0),"")</f>
        <v>0</v>
      </c>
      <c r="F27" s="83"/>
      <c r="G27" s="84"/>
      <c r="H27" s="59">
        <f t="shared" si="4"/>
        <v>0</v>
      </c>
      <c r="I27" s="59">
        <f t="shared" si="5"/>
        <v>0</v>
      </c>
    </row>
    <row r="28" spans="2:9" ht="16.5" customHeight="1">
      <c r="B28" s="74"/>
      <c r="C28" s="75"/>
      <c r="D28" s="76">
        <f>IF(C28&gt;0,VLOOKUP(C28,Resultat!$B$3:$D$48,2,0),"")</f>
      </c>
      <c r="E28" s="111">
        <f>IF(C28&gt;0,VLOOKUP(C28,Resultat!$B$3:$E$48,4,0),"")</f>
      </c>
      <c r="F28" s="77"/>
      <c r="G28" s="78"/>
      <c r="H28" s="79">
        <f t="shared" si="4"/>
        <v>0</v>
      </c>
      <c r="I28" s="79">
        <f t="shared" si="5"/>
        <v>0</v>
      </c>
    </row>
    <row r="29" spans="2:9" ht="16.5" customHeight="1">
      <c r="B29" s="57" t="s">
        <v>36</v>
      </c>
      <c r="C29" s="57"/>
      <c r="D29" s="57"/>
      <c r="E29" s="107">
        <f>IF(C29&gt;0,VLOOKUP(C29,Resultat!$B$3:$E$48,4,0),"")</f>
      </c>
      <c r="F29" s="57"/>
      <c r="G29" s="57"/>
      <c r="H29" s="57"/>
      <c r="I29" s="57"/>
    </row>
    <row r="30" spans="2:9" ht="16.5" customHeight="1">
      <c r="B30" s="56"/>
      <c r="C30" s="57"/>
      <c r="D30" s="58"/>
      <c r="E30" s="108"/>
      <c r="F30" s="60"/>
      <c r="G30" s="61"/>
      <c r="H30" s="59"/>
      <c r="I30" s="59"/>
    </row>
    <row r="31" spans="2:9" ht="16.5" customHeight="1">
      <c r="B31" s="56"/>
      <c r="C31" s="57"/>
      <c r="D31" s="58"/>
      <c r="E31" s="108"/>
      <c r="F31" s="60"/>
      <c r="G31" s="61"/>
      <c r="H31" s="59"/>
      <c r="I31" s="59"/>
    </row>
    <row r="32" spans="2:10" ht="16.5" customHeight="1">
      <c r="B32" s="56"/>
      <c r="C32" s="57"/>
      <c r="D32" s="58"/>
      <c r="E32" s="108"/>
      <c r="F32" s="60"/>
      <c r="G32" s="61"/>
      <c r="H32" s="59"/>
      <c r="I32" s="59"/>
      <c r="J32" s="97"/>
    </row>
    <row r="33" spans="2:10" ht="16.5" customHeight="1">
      <c r="B33" s="56"/>
      <c r="C33" s="57"/>
      <c r="D33" s="58"/>
      <c r="E33" s="108"/>
      <c r="F33" s="60"/>
      <c r="G33" s="61"/>
      <c r="H33" s="59"/>
      <c r="I33" s="59"/>
      <c r="J33" s="97"/>
    </row>
    <row r="34" spans="2:10" ht="16.5" customHeight="1">
      <c r="B34" s="56"/>
      <c r="C34" s="57"/>
      <c r="D34" s="58"/>
      <c r="E34" s="108"/>
      <c r="F34" s="60"/>
      <c r="G34" s="61"/>
      <c r="H34" s="59"/>
      <c r="I34" s="59"/>
      <c r="J34" s="97"/>
    </row>
    <row r="35" spans="2:9" ht="16.5" customHeight="1">
      <c r="B35" s="56"/>
      <c r="C35" s="57"/>
      <c r="D35" s="58"/>
      <c r="E35" s="108"/>
      <c r="F35" s="60"/>
      <c r="G35" s="61"/>
      <c r="H35" s="59"/>
      <c r="I35" s="59"/>
    </row>
    <row r="36" spans="2:9" ht="16.5" customHeight="1">
      <c r="B36" s="74"/>
      <c r="C36" s="75"/>
      <c r="D36" s="76"/>
      <c r="E36" s="111"/>
      <c r="F36" s="77"/>
      <c r="G36" s="78"/>
      <c r="H36" s="79"/>
      <c r="I36" s="79"/>
    </row>
    <row r="37" spans="2:10" ht="16.5" customHeight="1">
      <c r="B37" s="80"/>
      <c r="C37" s="81"/>
      <c r="D37" s="82">
        <f>IF(C37&gt;0,VLOOKUP(C37,Resultat!$B$3:$D$48,2,0),"")</f>
      </c>
      <c r="E37" s="109"/>
      <c r="F37" s="83"/>
      <c r="G37" s="84"/>
      <c r="H37" s="85"/>
      <c r="I37" s="85"/>
      <c r="J37" s="81"/>
    </row>
    <row r="38" spans="2:10" ht="16.5" customHeight="1">
      <c r="B38" s="80"/>
      <c r="C38" s="81"/>
      <c r="D38" s="82">
        <f>IF(C38&gt;0,VLOOKUP(C38,Resultat!$B$3:$D$48,2,0),"")</f>
      </c>
      <c r="E38" s="109"/>
      <c r="F38" s="83"/>
      <c r="G38" s="84"/>
      <c r="H38" s="85"/>
      <c r="I38" s="85"/>
      <c r="J38" s="81"/>
    </row>
    <row r="39" spans="2:10" ht="16.5" customHeight="1">
      <c r="B39" s="80"/>
      <c r="C39" s="81"/>
      <c r="D39" s="82">
        <f>IF(C39&gt;0,VLOOKUP(C39,Resultat!$B$3:$D$48,2,0),"")</f>
      </c>
      <c r="E39" s="109"/>
      <c r="F39" s="83"/>
      <c r="G39" s="84"/>
      <c r="H39" s="85"/>
      <c r="I39" s="85"/>
      <c r="J39" s="81"/>
    </row>
    <row r="40" spans="2:10" ht="12.75">
      <c r="B40" s="80"/>
      <c r="C40" s="81"/>
      <c r="D40" s="86"/>
      <c r="E40" s="110"/>
      <c r="F40" s="87"/>
      <c r="G40" s="81"/>
      <c r="H40" s="81"/>
      <c r="I40" s="85"/>
      <c r="J40" s="81"/>
    </row>
  </sheetData>
  <conditionalFormatting sqref="K4:K16 N4:N16 T4:T16 W4:W16">
    <cfRule type="cellIs" priority="1" dxfId="0" operator="equal" stopIfTrue="1">
      <formula>MIN($J$4,$M$4,$P$4,$S$4,$V$4+$A$4)</formula>
    </cfRule>
  </conditionalFormatting>
  <conditionalFormatting sqref="Q4:Q16">
    <cfRule type="cellIs" priority="2" dxfId="0" operator="equal" stopIfTrue="1">
      <formula>MIN($K$4,$N$4,$Q$4,$T$4,$W$4)</formula>
    </cfRule>
  </conditionalFormatting>
  <printOptions horizontalCentered="1"/>
  <pageMargins left="0.4330708661417323" right="0.3937007874015748" top="1.1811023622047245" bottom="0.984251968503937" header="0.5905511811023623" footer="0.5905511811023623"/>
  <pageSetup horizontalDpi="120" verticalDpi="120" orientation="portrait" paperSize="9" r:id="rId1"/>
  <headerFooter alignWithMargins="0">
    <oddHeader>&amp;L&amp;"Arial,Fet kursiv"&amp;14RFK IKAROS
ÖREBRO&amp;C&amp;"Arial,Fet"&amp;14Jaguar Open 2010
&amp;A&amp;R&amp;"Arial,Normal"&amp;14 2010-04-25</oddHeader>
    <oddFooter>&amp;L&amp;"Arial,Normal"&amp;6&amp;F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40"/>
  <sheetViews>
    <sheetView workbookViewId="0" topLeftCell="A4">
      <selection activeCell="L25" sqref="L25"/>
    </sheetView>
  </sheetViews>
  <sheetFormatPr defaultColWidth="9.00390625" defaultRowHeight="12.75"/>
  <cols>
    <col min="1" max="1" width="2.125" style="8" customWidth="1"/>
    <col min="2" max="2" width="1.625" style="41" customWidth="1"/>
    <col min="3" max="3" width="3.00390625" style="8" customWidth="1"/>
    <col min="4" max="4" width="20.125" style="42" customWidth="1"/>
    <col min="5" max="5" width="3.625" style="104" bestFit="1" customWidth="1"/>
    <col min="6" max="6" width="7.125" style="43" customWidth="1"/>
    <col min="7" max="7" width="4.875" style="8" customWidth="1"/>
    <col min="8" max="8" width="6.375" style="8" customWidth="1"/>
    <col min="9" max="9" width="10.25390625" style="45" bestFit="1" customWidth="1"/>
    <col min="10" max="16384" width="9.125" style="8" customWidth="1"/>
  </cols>
  <sheetData>
    <row r="1" spans="2:9" s="131" customFormat="1" ht="12.75">
      <c r="B1" s="126"/>
      <c r="C1" s="127"/>
      <c r="D1" s="128"/>
      <c r="E1" s="129"/>
      <c r="F1" s="130"/>
      <c r="H1" s="130">
        <v>10</v>
      </c>
      <c r="I1" s="132"/>
    </row>
    <row r="2" spans="3:6" ht="10.5" customHeight="1">
      <c r="C2" s="84"/>
      <c r="D2" s="88"/>
      <c r="E2" s="105"/>
      <c r="F2" s="8"/>
    </row>
    <row r="3" spans="2:9" s="46" customFormat="1" ht="12.75">
      <c r="B3" s="47"/>
      <c r="C3" s="48"/>
      <c r="D3" s="48"/>
      <c r="E3" s="106"/>
      <c r="F3" s="50"/>
      <c r="G3" s="49"/>
      <c r="H3" s="49"/>
      <c r="I3" s="71" t="s">
        <v>6</v>
      </c>
    </row>
    <row r="4" spans="2:9" s="44" customFormat="1" ht="12.75">
      <c r="B4" s="51"/>
      <c r="C4" s="52" t="s">
        <v>2</v>
      </c>
      <c r="D4" s="53" t="s">
        <v>3</v>
      </c>
      <c r="E4" s="54" t="s">
        <v>37</v>
      </c>
      <c r="F4" s="55" t="s">
        <v>22</v>
      </c>
      <c r="G4" s="54" t="s">
        <v>23</v>
      </c>
      <c r="H4" s="54" t="s">
        <v>24</v>
      </c>
      <c r="I4" s="72"/>
    </row>
    <row r="5" spans="2:10" ht="16.5" customHeight="1">
      <c r="B5" s="57" t="s">
        <v>33</v>
      </c>
      <c r="C5" s="57"/>
      <c r="D5" s="57"/>
      <c r="E5" s="107"/>
      <c r="F5" s="57"/>
      <c r="G5" s="57"/>
      <c r="H5" s="57"/>
      <c r="I5" s="57"/>
      <c r="J5" s="45"/>
    </row>
    <row r="6" spans="2:9" ht="16.5" customHeight="1">
      <c r="B6" s="56"/>
      <c r="C6" s="57">
        <v>13</v>
      </c>
      <c r="D6" s="58" t="str">
        <f>IF(C6&gt;0,VLOOKUP(C6,Resultat!$B$3:$D$48,2,0),"")</f>
        <v>Rolf-Erik Blomdahl</v>
      </c>
      <c r="E6" s="108" t="str">
        <f>IF(C6&gt;0,VLOOKUP(C6,Resultat!$B$3:$E$48,4,0),"")</f>
        <v>2.4</v>
      </c>
      <c r="F6" s="60">
        <v>6.22</v>
      </c>
      <c r="G6" s="61">
        <v>100</v>
      </c>
      <c r="H6" s="59">
        <f aca="true" t="shared" si="0" ref="H6:H12">IF(F6&lt;$H$1,INT(F6)*60+(F6-INT(F6))*100+G6,(INT(F6)*60+(F6-INT(F6))*100)-2*(60*$H$1-INT(F6)*60+(F6-INT(F6))*100)+G6)</f>
        <v>482</v>
      </c>
      <c r="I6" s="59">
        <f aca="true" t="shared" si="1" ref="I6:I12">H6/MAX($H$6:$H$12)*1000</f>
        <v>1000</v>
      </c>
    </row>
    <row r="7" spans="2:9" ht="16.5" customHeight="1">
      <c r="B7" s="56"/>
      <c r="C7" s="57">
        <v>4</v>
      </c>
      <c r="D7" s="58" t="str">
        <f>IF(C7&gt;0,VLOOKUP(C7,Resultat!$B$3:$D$48,2,0),"")</f>
        <v>Anders Gustavsson</v>
      </c>
      <c r="E7" s="108">
        <f>IF(C7&gt;0,VLOOKUP(C7,Resultat!$B$3:$E$48,4,0),"")</f>
        <v>71</v>
      </c>
      <c r="F7" s="60">
        <v>5.14</v>
      </c>
      <c r="G7" s="61">
        <v>100</v>
      </c>
      <c r="H7" s="59">
        <f t="shared" si="0"/>
        <v>413.99999999999994</v>
      </c>
      <c r="I7" s="59">
        <f t="shared" si="1"/>
        <v>858.921161825726</v>
      </c>
    </row>
    <row r="8" spans="2:9" ht="16.5" customHeight="1">
      <c r="B8" s="56"/>
      <c r="C8" s="57">
        <v>12</v>
      </c>
      <c r="D8" s="58" t="str">
        <f>IF(C8&gt;0,VLOOKUP(C8,Resultat!$B$3:$D$48,2,0),"")</f>
        <v>Stefan Olovsjö</v>
      </c>
      <c r="E8" s="108">
        <f>IF(C8&gt;0,VLOOKUP(C8,Resultat!$B$3:$E$48,4,0),"")</f>
        <v>73</v>
      </c>
      <c r="F8" s="60">
        <v>2.35</v>
      </c>
      <c r="G8" s="61">
        <v>95</v>
      </c>
      <c r="H8" s="59">
        <f t="shared" si="0"/>
        <v>250</v>
      </c>
      <c r="I8" s="59">
        <f t="shared" si="1"/>
        <v>518.6721991701245</v>
      </c>
    </row>
    <row r="9" spans="2:9" ht="16.5" customHeight="1">
      <c r="B9" s="56"/>
      <c r="C9" s="57"/>
      <c r="D9" s="58">
        <f>IF(C9&gt;0,VLOOKUP(C9,Resultat!$B$3:$D$48,2,0),"")</f>
      </c>
      <c r="E9" s="108">
        <f>IF(C9&gt;0,VLOOKUP(C9,Resultat!$B$3:$E$48,4,0),"")</f>
      </c>
      <c r="F9" s="60"/>
      <c r="G9" s="61"/>
      <c r="H9" s="59">
        <f t="shared" si="0"/>
        <v>0</v>
      </c>
      <c r="I9" s="59">
        <f t="shared" si="1"/>
        <v>0</v>
      </c>
    </row>
    <row r="10" spans="2:9" ht="16.5" customHeight="1">
      <c r="B10" s="56"/>
      <c r="C10" s="57">
        <v>8</v>
      </c>
      <c r="D10" s="58" t="str">
        <f>IF(C10&gt;0,VLOOKUP(C10,Resultat!$B$3:$D$48,2,0),"")</f>
        <v>Lennart Andersson</v>
      </c>
      <c r="E10" s="108" t="str">
        <f>IF(C10&gt;0,VLOOKUP(C10,Resultat!$B$3:$E$48,4,0),"")</f>
        <v>2.4</v>
      </c>
      <c r="F10" s="60">
        <v>4.57</v>
      </c>
      <c r="G10" s="61">
        <v>0</v>
      </c>
      <c r="H10" s="59">
        <f t="shared" si="0"/>
        <v>297</v>
      </c>
      <c r="I10" s="59">
        <f t="shared" si="1"/>
        <v>616.1825726141079</v>
      </c>
    </row>
    <row r="11" spans="2:9" ht="16.5" customHeight="1">
      <c r="B11" s="80"/>
      <c r="C11" s="97">
        <v>18</v>
      </c>
      <c r="D11" s="58">
        <f>IF(C11&gt;0,VLOOKUP(C11,Resultat!$B$3:$D$48,2,0),"")</f>
        <v>0</v>
      </c>
      <c r="E11" s="108">
        <f>IF(C11&gt;0,VLOOKUP(C11,Resultat!$B$3:$E$48,4,0),"")</f>
        <v>0</v>
      </c>
      <c r="F11" s="83"/>
      <c r="G11" s="84"/>
      <c r="H11" s="59">
        <f t="shared" si="0"/>
        <v>0</v>
      </c>
      <c r="I11" s="59">
        <f t="shared" si="1"/>
        <v>0</v>
      </c>
    </row>
    <row r="12" spans="2:9" ht="16.5" customHeight="1">
      <c r="B12" s="74"/>
      <c r="C12" s="75"/>
      <c r="D12" s="76">
        <f>IF(C12&gt;0,VLOOKUP(C12,Resultat!$B$3:$D$48,2,0),"")</f>
      </c>
      <c r="E12" s="111">
        <f>IF(C12&gt;0,VLOOKUP(C12,Resultat!$B$3:$E$48,4,0),"")</f>
      </c>
      <c r="F12" s="77"/>
      <c r="G12" s="78"/>
      <c r="H12" s="79">
        <f t="shared" si="0"/>
        <v>0</v>
      </c>
      <c r="I12" s="79">
        <f t="shared" si="1"/>
        <v>0</v>
      </c>
    </row>
    <row r="13" spans="2:9" ht="16.5" customHeight="1">
      <c r="B13" s="57" t="s">
        <v>34</v>
      </c>
      <c r="C13" s="57"/>
      <c r="D13" s="57"/>
      <c r="E13" s="107">
        <f>IF(C13&gt;0,VLOOKUP(C13,Resultat!$B$3:$E$48,4,0),"")</f>
      </c>
      <c r="F13" s="57"/>
      <c r="G13" s="57"/>
      <c r="H13" s="57"/>
      <c r="I13" s="57"/>
    </row>
    <row r="14" spans="2:9" ht="16.5" customHeight="1">
      <c r="B14" s="56"/>
      <c r="C14" s="57">
        <v>1</v>
      </c>
      <c r="D14" s="58" t="str">
        <f>IF(C14&gt;0,VLOOKUP(C14,Resultat!$B$3:$D$48,2,0),"")</f>
        <v>Henrik Carlsson</v>
      </c>
      <c r="E14" s="108">
        <f>IF(C14&gt;0,VLOOKUP(C14,Resultat!$B$3:$E$48,4,0),"")</f>
        <v>69</v>
      </c>
      <c r="F14" s="60">
        <v>9.53</v>
      </c>
      <c r="G14" s="61">
        <v>100</v>
      </c>
      <c r="H14" s="59">
        <f aca="true" t="shared" si="2" ref="H14:H20">IF(F14&lt;$H$1,INT(F14)*60+(F14-INT(F14))*100+G14,(INT(F14)*60+(F14-INT(F14))*100)-2*(60*$H$1-INT(F14)*60+(F14-INT(F14))*100)+G14)</f>
        <v>692.9999999999999</v>
      </c>
      <c r="I14" s="59">
        <f aca="true" t="shared" si="3" ref="I14:I20">H14/MAX($H$14:$H$20)*1000</f>
        <v>994.2611190817789</v>
      </c>
    </row>
    <row r="15" spans="2:9" ht="16.5" customHeight="1">
      <c r="B15" s="56"/>
      <c r="C15" s="57">
        <v>11</v>
      </c>
      <c r="D15" s="58" t="str">
        <f>IF(C15&gt;0,VLOOKUP(C15,Resultat!$B$3:$D$48,2,0),"")</f>
        <v>Jack Björnberg-Krantz</v>
      </c>
      <c r="E15" s="108">
        <f>IF(C15&gt;0,VLOOKUP(C15,Resultat!$B$3:$E$48,4,0),"")</f>
        <v>63</v>
      </c>
      <c r="F15" s="60">
        <v>10.01</v>
      </c>
      <c r="G15" s="61">
        <v>95</v>
      </c>
      <c r="H15" s="59">
        <f t="shared" si="2"/>
        <v>694</v>
      </c>
      <c r="I15" s="59">
        <f t="shared" si="3"/>
        <v>995.6958393113343</v>
      </c>
    </row>
    <row r="16" spans="2:9" ht="16.5" customHeight="1">
      <c r="B16" s="56"/>
      <c r="C16" s="57">
        <v>10</v>
      </c>
      <c r="D16" s="58" t="str">
        <f>IF(C16&gt;0,VLOOKUP(C16,Resultat!$B$3:$D$48,2,0),"")</f>
        <v>Kaj Skäre</v>
      </c>
      <c r="E16" s="108">
        <f>IF(C16&gt;0,VLOOKUP(C16,Resultat!$B$3:$E$48,4,0),"")</f>
        <v>66</v>
      </c>
      <c r="F16" s="60">
        <v>9.53</v>
      </c>
      <c r="G16" s="61">
        <v>100</v>
      </c>
      <c r="H16" s="59">
        <f t="shared" si="2"/>
        <v>692.9999999999999</v>
      </c>
      <c r="I16" s="59">
        <f t="shared" si="3"/>
        <v>994.2611190817789</v>
      </c>
    </row>
    <row r="17" spans="2:9" ht="16.5" customHeight="1">
      <c r="B17" s="56"/>
      <c r="C17" s="57">
        <v>3</v>
      </c>
      <c r="D17" s="58" t="str">
        <f>IF(C17&gt;0,VLOOKUP(C17,Resultat!$B$3:$D$48,2,0),"")</f>
        <v>Peter Viman</v>
      </c>
      <c r="E17" s="108">
        <f>IF(C17&gt;0,VLOOKUP(C17,Resultat!$B$3:$E$48,4,0),"")</f>
        <v>76</v>
      </c>
      <c r="F17" s="60">
        <v>10.03</v>
      </c>
      <c r="G17" s="61">
        <v>100</v>
      </c>
      <c r="H17" s="59">
        <f t="shared" si="2"/>
        <v>697</v>
      </c>
      <c r="I17" s="59">
        <f t="shared" si="3"/>
        <v>1000</v>
      </c>
    </row>
    <row r="18" spans="2:9" ht="16.5" customHeight="1">
      <c r="B18" s="56"/>
      <c r="C18" s="57">
        <v>14</v>
      </c>
      <c r="D18" s="58" t="str">
        <f>IF(C18&gt;0,VLOOKUP(C18,Resultat!$B$3:$D$48,2,0),"")</f>
        <v>Stefan Holm</v>
      </c>
      <c r="E18" s="108">
        <f>IF(C18&gt;0,VLOOKUP(C18,Resultat!$B$3:$E$48,4,0),"")</f>
        <v>61</v>
      </c>
      <c r="F18" s="60">
        <v>10</v>
      </c>
      <c r="G18" s="61">
        <v>95</v>
      </c>
      <c r="H18" s="59">
        <f t="shared" si="2"/>
        <v>695</v>
      </c>
      <c r="I18" s="59">
        <f t="shared" si="3"/>
        <v>997.1305595408895</v>
      </c>
    </row>
    <row r="19" spans="2:9" ht="16.5" customHeight="1">
      <c r="B19" s="80"/>
      <c r="C19" s="97">
        <v>16</v>
      </c>
      <c r="D19" s="58" t="str">
        <f>IF(C19&gt;0,VLOOKUP(C19,Resultat!$B$3:$D$48,2,0),"")</f>
        <v>Herman Ståhl</v>
      </c>
      <c r="E19" s="109">
        <f>IF(C19&gt;0,VLOOKUP(C19,Resultat!$B$3:$E$48,4,0),"")</f>
        <v>67</v>
      </c>
      <c r="F19" s="60">
        <v>6.11</v>
      </c>
      <c r="G19" s="61">
        <v>100</v>
      </c>
      <c r="H19" s="59">
        <f t="shared" si="2"/>
        <v>471.00000000000006</v>
      </c>
      <c r="I19" s="59">
        <f t="shared" si="3"/>
        <v>675.7532281205166</v>
      </c>
    </row>
    <row r="20" spans="2:9" ht="16.5" customHeight="1">
      <c r="B20" s="74"/>
      <c r="C20" s="75">
        <v>17</v>
      </c>
      <c r="D20" s="76" t="str">
        <f>IF(C20&gt;0,VLOOKUP(C20,Resultat!$B$3:$D$48,2,0),"")</f>
        <v>Benjamin Jansson</v>
      </c>
      <c r="E20" s="111">
        <f>IF(C20&gt;0,VLOOKUP(C20,Resultat!$B$3:$E$48,4,0),"")</f>
        <v>79</v>
      </c>
      <c r="F20" s="77">
        <v>6.26</v>
      </c>
      <c r="G20" s="78">
        <v>85</v>
      </c>
      <c r="H20" s="79">
        <f t="shared" si="2"/>
        <v>471</v>
      </c>
      <c r="I20" s="79">
        <f t="shared" si="3"/>
        <v>675.7532281205165</v>
      </c>
    </row>
    <row r="21" spans="2:9" ht="16.5" customHeight="1">
      <c r="B21" s="57" t="s">
        <v>35</v>
      </c>
      <c r="C21" s="57"/>
      <c r="D21" s="57"/>
      <c r="E21" s="107">
        <f>IF(C21&gt;0,VLOOKUP(C21,Resultat!$B$3:$E$48,4,0),"")</f>
      </c>
      <c r="F21" s="57"/>
      <c r="G21" s="57"/>
      <c r="H21" s="57"/>
      <c r="I21" s="57"/>
    </row>
    <row r="22" spans="2:9" ht="16.5" customHeight="1">
      <c r="B22" s="56"/>
      <c r="C22" s="57">
        <v>7</v>
      </c>
      <c r="D22" s="58" t="str">
        <f>IF(C22&gt;0,VLOOKUP(C22,Resultat!$B$3:$D$48,2,0),"")</f>
        <v>Patrick B Radley</v>
      </c>
      <c r="E22" s="108">
        <f>IF(C22&gt;0,VLOOKUP(C22,Resultat!$B$3:$E$48,4,0),"")</f>
        <v>62</v>
      </c>
      <c r="F22" s="60">
        <v>6.52</v>
      </c>
      <c r="G22" s="61">
        <v>95</v>
      </c>
      <c r="H22" s="59">
        <f aca="true" t="shared" si="4" ref="H22:H28">IF(F22&lt;$H$1,INT(F22)*60+(F22-INT(F22))*100+G22,(INT(F22)*60+(F22-INT(F22))*100)-2*(60*$H$1-INT(F22)*60+(F22-INT(F22))*100)+G22)</f>
        <v>506.99999999999994</v>
      </c>
      <c r="I22" s="59">
        <f aca="true" t="shared" si="5" ref="I22:I28">H22/MAX($H$22:$H$28)*1000</f>
        <v>724.2857142857142</v>
      </c>
    </row>
    <row r="23" spans="2:9" ht="16.5" customHeight="1">
      <c r="B23" s="56"/>
      <c r="C23" s="57">
        <v>15</v>
      </c>
      <c r="D23" s="58" t="str">
        <f>IF(C23&gt;0,VLOOKUP(C23,Resultat!$B$3:$D$48,2,0),"")</f>
        <v>Pasi Väisänen</v>
      </c>
      <c r="E23" s="108" t="str">
        <f>IF(C23&gt;0,VLOOKUP(C23,Resultat!$B$3:$E$48,4,0),"")</f>
        <v>2.4</v>
      </c>
      <c r="F23" s="60">
        <v>10</v>
      </c>
      <c r="G23" s="61">
        <v>100</v>
      </c>
      <c r="H23" s="59">
        <f t="shared" si="4"/>
        <v>700</v>
      </c>
      <c r="I23" s="59">
        <f t="shared" si="5"/>
        <v>1000</v>
      </c>
    </row>
    <row r="24" spans="2:9" ht="16.5" customHeight="1">
      <c r="B24" s="56"/>
      <c r="C24" s="57">
        <v>6</v>
      </c>
      <c r="D24" s="58" t="str">
        <f>IF(C24&gt;0,VLOOKUP(C24,Resultat!$B$3:$D$48,2,0),"")</f>
        <v>Thomas Johansson</v>
      </c>
      <c r="E24" s="108" t="str">
        <f>IF(C24&gt;0,VLOOKUP(C24,Resultat!$B$3:$E$48,4,0),"")</f>
        <v>2.4</v>
      </c>
      <c r="F24" s="60">
        <v>9.57</v>
      </c>
      <c r="G24" s="61">
        <v>100</v>
      </c>
      <c r="H24" s="59">
        <f t="shared" si="4"/>
        <v>697</v>
      </c>
      <c r="I24" s="59">
        <f t="shared" si="5"/>
        <v>995.7142857142857</v>
      </c>
    </row>
    <row r="25" spans="2:9" ht="16.5" customHeight="1">
      <c r="B25" s="56"/>
      <c r="C25" s="57">
        <v>9</v>
      </c>
      <c r="D25" s="58" t="str">
        <f>IF(C25&gt;0,VLOOKUP(C25,Resultat!$B$3:$D$48,2,0),"")</f>
        <v>Jörgen Öberg</v>
      </c>
      <c r="E25" s="108">
        <f>IF(C25&gt;0,VLOOKUP(C25,Resultat!$B$3:$E$48,4,0),"")</f>
        <v>78</v>
      </c>
      <c r="F25" s="60">
        <v>4.14</v>
      </c>
      <c r="G25" s="61">
        <v>85</v>
      </c>
      <c r="H25" s="59">
        <f t="shared" si="4"/>
        <v>339</v>
      </c>
      <c r="I25" s="59">
        <f t="shared" si="5"/>
        <v>484.2857142857143</v>
      </c>
    </row>
    <row r="26" spans="2:9" ht="16.5" customHeight="1">
      <c r="B26" s="56"/>
      <c r="C26" s="57">
        <v>2</v>
      </c>
      <c r="D26" s="58" t="str">
        <f>IF(C26&gt;0,VLOOKUP(C26,Resultat!$B$3:$D$48,2,0),"")</f>
        <v>Joakim Ståhl</v>
      </c>
      <c r="E26" s="108" t="str">
        <f>IF(C26&gt;0,VLOOKUP(C26,Resultat!$B$3:$E$48,4,0),"")</f>
        <v>2.4</v>
      </c>
      <c r="F26" s="60">
        <v>9.59</v>
      </c>
      <c r="G26" s="61">
        <v>100</v>
      </c>
      <c r="H26" s="59">
        <f t="shared" si="4"/>
        <v>699</v>
      </c>
      <c r="I26" s="59">
        <f t="shared" si="5"/>
        <v>998.5714285714286</v>
      </c>
    </row>
    <row r="27" spans="2:9" ht="16.5" customHeight="1">
      <c r="B27" s="80"/>
      <c r="C27" s="97">
        <v>5</v>
      </c>
      <c r="D27" s="58" t="str">
        <f>IF(C27&gt;0,VLOOKUP(C27,Resultat!$B$3:$D$48,2,0),"")</f>
        <v>Leif Pernstig</v>
      </c>
      <c r="E27" s="109" t="str">
        <f>IF(C27&gt;0,VLOOKUP(C27,Resultat!$B$3:$E$48,4,0),"")</f>
        <v>2.4</v>
      </c>
      <c r="F27" s="83">
        <v>9.15</v>
      </c>
      <c r="G27" s="84">
        <v>90</v>
      </c>
      <c r="H27" s="59">
        <f t="shared" si="4"/>
        <v>645</v>
      </c>
      <c r="I27" s="59">
        <f t="shared" si="5"/>
        <v>921.4285714285713</v>
      </c>
    </row>
    <row r="28" spans="2:9" ht="16.5" customHeight="1">
      <c r="B28" s="74"/>
      <c r="C28" s="75"/>
      <c r="D28" s="76">
        <f>IF(C28&gt;0,VLOOKUP(C28,Resultat!$B$3:$D$48,2,0),"")</f>
      </c>
      <c r="E28" s="111">
        <f>IF(C28&gt;0,VLOOKUP(C28,Resultat!$B$3:$E$48,4,0),"")</f>
      </c>
      <c r="F28" s="77"/>
      <c r="G28" s="78"/>
      <c r="H28" s="79">
        <f t="shared" si="4"/>
        <v>0</v>
      </c>
      <c r="I28" s="79">
        <f t="shared" si="5"/>
        <v>0</v>
      </c>
    </row>
    <row r="29" spans="2:9" ht="16.5" customHeight="1">
      <c r="B29" s="57" t="s">
        <v>36</v>
      </c>
      <c r="C29" s="57"/>
      <c r="D29" s="57"/>
      <c r="E29" s="107">
        <f>IF(C29&gt;0,VLOOKUP(C29,Resultat!$B$3:$E$48,4,0),"")</f>
      </c>
      <c r="F29" s="57"/>
      <c r="G29" s="57"/>
      <c r="H29" s="57"/>
      <c r="I29" s="57"/>
    </row>
    <row r="30" spans="2:9" ht="16.5" customHeight="1">
      <c r="B30" s="56"/>
      <c r="C30" s="57"/>
      <c r="D30" s="58"/>
      <c r="E30" s="108"/>
      <c r="F30" s="60"/>
      <c r="G30" s="61"/>
      <c r="H30" s="59"/>
      <c r="I30" s="59"/>
    </row>
    <row r="31" spans="2:9" ht="16.5" customHeight="1">
      <c r="B31" s="56"/>
      <c r="C31" s="57"/>
      <c r="D31" s="58"/>
      <c r="E31" s="108"/>
      <c r="F31" s="60"/>
      <c r="G31" s="61"/>
      <c r="H31" s="59"/>
      <c r="I31" s="59"/>
    </row>
    <row r="32" spans="2:10" ht="16.5" customHeight="1">
      <c r="B32" s="56"/>
      <c r="C32" s="57"/>
      <c r="D32" s="58"/>
      <c r="E32" s="108"/>
      <c r="F32" s="60"/>
      <c r="G32" s="61"/>
      <c r="H32" s="59"/>
      <c r="I32" s="59"/>
      <c r="J32" s="97"/>
    </row>
    <row r="33" spans="2:10" ht="16.5" customHeight="1">
      <c r="B33" s="56"/>
      <c r="C33" s="57"/>
      <c r="D33" s="58"/>
      <c r="E33" s="108"/>
      <c r="F33" s="60"/>
      <c r="G33" s="61"/>
      <c r="H33" s="59"/>
      <c r="I33" s="59"/>
      <c r="J33" s="97"/>
    </row>
    <row r="34" spans="2:10" ht="16.5" customHeight="1">
      <c r="B34" s="56"/>
      <c r="C34" s="57"/>
      <c r="D34" s="58"/>
      <c r="E34" s="108"/>
      <c r="F34" s="60"/>
      <c r="G34" s="61"/>
      <c r="H34" s="59"/>
      <c r="I34" s="59"/>
      <c r="J34" s="97"/>
    </row>
    <row r="35" spans="2:9" ht="16.5" customHeight="1">
      <c r="B35" s="56"/>
      <c r="C35" s="57"/>
      <c r="D35" s="58"/>
      <c r="E35" s="108"/>
      <c r="F35" s="60"/>
      <c r="G35" s="61"/>
      <c r="H35" s="59"/>
      <c r="I35" s="59"/>
    </row>
    <row r="36" spans="2:9" ht="16.5" customHeight="1">
      <c r="B36" s="74"/>
      <c r="C36" s="75"/>
      <c r="D36" s="76"/>
      <c r="E36" s="111"/>
      <c r="F36" s="77"/>
      <c r="G36" s="78"/>
      <c r="H36" s="79"/>
      <c r="I36" s="79"/>
    </row>
    <row r="37" spans="2:10" ht="16.5" customHeight="1">
      <c r="B37" s="80"/>
      <c r="C37" s="81"/>
      <c r="D37" s="82">
        <f>IF(C37&gt;0,VLOOKUP(C37,Resultat!$B$3:$D$48,2,0),"")</f>
      </c>
      <c r="E37" s="109"/>
      <c r="F37" s="83"/>
      <c r="G37" s="84"/>
      <c r="H37" s="85"/>
      <c r="I37" s="85"/>
      <c r="J37" s="81"/>
    </row>
    <row r="38" spans="2:10" ht="16.5" customHeight="1">
      <c r="B38" s="80"/>
      <c r="C38" s="81"/>
      <c r="D38" s="82">
        <f>IF(C38&gt;0,VLOOKUP(C38,Resultat!$B$3:$D$48,2,0),"")</f>
      </c>
      <c r="E38" s="109"/>
      <c r="F38" s="83"/>
      <c r="G38" s="84"/>
      <c r="H38" s="85"/>
      <c r="I38" s="85"/>
      <c r="J38" s="81"/>
    </row>
    <row r="39" spans="2:10" ht="16.5" customHeight="1">
      <c r="B39" s="80"/>
      <c r="C39" s="81"/>
      <c r="D39" s="82">
        <f>IF(C39&gt;0,VLOOKUP(C39,Resultat!$B$3:$D$48,2,0),"")</f>
      </c>
      <c r="E39" s="109"/>
      <c r="F39" s="83"/>
      <c r="G39" s="84"/>
      <c r="H39" s="85"/>
      <c r="I39" s="85"/>
      <c r="J39" s="81"/>
    </row>
    <row r="40" spans="2:10" ht="12.75">
      <c r="B40" s="80"/>
      <c r="C40" s="81"/>
      <c r="D40" s="86"/>
      <c r="E40" s="110"/>
      <c r="F40" s="87"/>
      <c r="G40" s="81"/>
      <c r="H40" s="81"/>
      <c r="I40" s="85"/>
      <c r="J40" s="81"/>
    </row>
  </sheetData>
  <conditionalFormatting sqref="K4:K16 N4:N16 T4:T16 W4:W16">
    <cfRule type="cellIs" priority="1" dxfId="0" operator="equal" stopIfTrue="1">
      <formula>MIN($J$4,$M$4,$P$4,$S$4,$V$4+$A$4)</formula>
    </cfRule>
  </conditionalFormatting>
  <conditionalFormatting sqref="Q4:Q16">
    <cfRule type="cellIs" priority="2" dxfId="0" operator="equal" stopIfTrue="1">
      <formula>MIN($K$4,$N$4,$Q$4,$T$4,$W$4)</formula>
    </cfRule>
  </conditionalFormatting>
  <printOptions horizontalCentered="1"/>
  <pageMargins left="0.4330708661417323" right="0.3937007874015748" top="1.1811023622047245" bottom="0.984251968503937" header="0.5905511811023623" footer="0.5905511811023623"/>
  <pageSetup horizontalDpi="120" verticalDpi="120" orientation="portrait" paperSize="9" r:id="rId1"/>
  <headerFooter alignWithMargins="0">
    <oddHeader>&amp;L&amp;"Arial,Fet kursiv"&amp;14RFK IKAROS
ÖREBRO&amp;C&amp;"Arial,Fet"&amp;14Jaguar Open 2010
&amp;A&amp;R&amp;"Arial,Normal"&amp;14 2010-04-25</oddHeader>
    <oddFooter>&amp;L&amp;"Arial,Normal"&amp;6&amp;F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40"/>
  <sheetViews>
    <sheetView workbookViewId="0" topLeftCell="A4">
      <selection activeCell="L25" sqref="L25"/>
    </sheetView>
  </sheetViews>
  <sheetFormatPr defaultColWidth="9.00390625" defaultRowHeight="12.75"/>
  <cols>
    <col min="1" max="1" width="2.125" style="8" customWidth="1"/>
    <col min="2" max="2" width="1.625" style="41" customWidth="1"/>
    <col min="3" max="3" width="3.00390625" style="8" customWidth="1"/>
    <col min="4" max="4" width="20.125" style="42" customWidth="1"/>
    <col min="5" max="5" width="3.625" style="104" bestFit="1" customWidth="1"/>
    <col min="6" max="6" width="7.125" style="43" customWidth="1"/>
    <col min="7" max="7" width="4.875" style="8" customWidth="1"/>
    <col min="8" max="8" width="6.375" style="8" customWidth="1"/>
    <col min="9" max="9" width="10.25390625" style="45" bestFit="1" customWidth="1"/>
    <col min="10" max="16384" width="9.125" style="8" customWidth="1"/>
  </cols>
  <sheetData>
    <row r="1" spans="2:9" s="131" customFormat="1" ht="12.75">
      <c r="B1" s="126"/>
      <c r="C1" s="127"/>
      <c r="D1" s="128"/>
      <c r="E1" s="129"/>
      <c r="F1" s="130"/>
      <c r="H1" s="130">
        <v>10</v>
      </c>
      <c r="I1" s="132"/>
    </row>
    <row r="2" spans="3:6" ht="10.5" customHeight="1">
      <c r="C2" s="84"/>
      <c r="D2" s="88"/>
      <c r="E2" s="105"/>
      <c r="F2" s="8"/>
    </row>
    <row r="3" spans="2:9" s="46" customFormat="1" ht="12.75">
      <c r="B3" s="47"/>
      <c r="C3" s="48"/>
      <c r="D3" s="48"/>
      <c r="E3" s="106"/>
      <c r="F3" s="50"/>
      <c r="G3" s="49"/>
      <c r="H3" s="49"/>
      <c r="I3" s="71" t="s">
        <v>6</v>
      </c>
    </row>
    <row r="4" spans="2:9" s="44" customFormat="1" ht="12.75">
      <c r="B4" s="51"/>
      <c r="C4" s="52" t="s">
        <v>2</v>
      </c>
      <c r="D4" s="53" t="s">
        <v>3</v>
      </c>
      <c r="E4" s="54" t="s">
        <v>37</v>
      </c>
      <c r="F4" s="55" t="s">
        <v>22</v>
      </c>
      <c r="G4" s="54" t="s">
        <v>23</v>
      </c>
      <c r="H4" s="54" t="s">
        <v>24</v>
      </c>
      <c r="I4" s="72"/>
    </row>
    <row r="5" spans="2:10" ht="16.5" customHeight="1">
      <c r="B5" s="57" t="s">
        <v>33</v>
      </c>
      <c r="C5" s="57"/>
      <c r="D5" s="57"/>
      <c r="E5" s="107"/>
      <c r="F5" s="57"/>
      <c r="G5" s="57"/>
      <c r="H5" s="57"/>
      <c r="I5" s="57"/>
      <c r="J5" s="45"/>
    </row>
    <row r="6" spans="2:9" ht="16.5" customHeight="1">
      <c r="B6" s="56"/>
      <c r="C6" s="57">
        <v>1</v>
      </c>
      <c r="D6" s="58" t="str">
        <f>IF(C6&gt;0,VLOOKUP(C6,Resultat!$B$3:$D$48,2,0),"")</f>
        <v>Henrik Carlsson</v>
      </c>
      <c r="E6" s="108">
        <f>IF(C6&gt;0,VLOOKUP(C6,Resultat!$B$3:$E$48,4,0),"")</f>
        <v>69</v>
      </c>
      <c r="F6" s="60">
        <v>5.01</v>
      </c>
      <c r="G6" s="61">
        <v>100</v>
      </c>
      <c r="H6" s="59">
        <f aca="true" t="shared" si="0" ref="H6:H12">IF(F6&lt;$H$1,INT(F6)*60+(F6-INT(F6))*100+G6,(INT(F6)*60+(F6-INT(F6))*100)-2*(60*$H$1-INT(F6)*60+(F6-INT(F6))*100)+G6)</f>
        <v>401</v>
      </c>
      <c r="I6" s="59">
        <f aca="true" t="shared" si="1" ref="I6:I12">H6/MAX($H$6:$H$12)*1000</f>
        <v>582.0029027576198</v>
      </c>
    </row>
    <row r="7" spans="2:9" ht="16.5" customHeight="1">
      <c r="B7" s="56"/>
      <c r="C7" s="57">
        <v>3</v>
      </c>
      <c r="D7" s="58" t="str">
        <f>IF(C7&gt;0,VLOOKUP(C7,Resultat!$B$3:$D$48,2,0),"")</f>
        <v>Peter Viman</v>
      </c>
      <c r="E7" s="108">
        <f>IF(C7&gt;0,VLOOKUP(C7,Resultat!$B$3:$E$48,4,0),"")</f>
        <v>76</v>
      </c>
      <c r="F7" s="60">
        <v>5.45</v>
      </c>
      <c r="G7" s="61">
        <v>95</v>
      </c>
      <c r="H7" s="59">
        <f t="shared" si="0"/>
        <v>440</v>
      </c>
      <c r="I7" s="59">
        <f t="shared" si="1"/>
        <v>638.6066763425255</v>
      </c>
    </row>
    <row r="8" spans="2:9" ht="16.5" customHeight="1">
      <c r="B8" s="56"/>
      <c r="C8" s="57">
        <v>7</v>
      </c>
      <c r="D8" s="58" t="str">
        <f>IF(C8&gt;0,VLOOKUP(C8,Resultat!$B$3:$D$48,2,0),"")</f>
        <v>Patrick B Radley</v>
      </c>
      <c r="E8" s="108">
        <f>IF(C8&gt;0,VLOOKUP(C8,Resultat!$B$3:$E$48,4,0),"")</f>
        <v>62</v>
      </c>
      <c r="F8" s="60">
        <v>10.01</v>
      </c>
      <c r="G8" s="61">
        <v>90</v>
      </c>
      <c r="H8" s="59">
        <f t="shared" si="0"/>
        <v>689</v>
      </c>
      <c r="I8" s="59">
        <f t="shared" si="1"/>
        <v>1000</v>
      </c>
    </row>
    <row r="9" spans="2:9" ht="16.5" customHeight="1">
      <c r="B9" s="56"/>
      <c r="C9" s="57">
        <v>9</v>
      </c>
      <c r="D9" s="58" t="str">
        <f>IF(C9&gt;0,VLOOKUP(C9,Resultat!$B$3:$D$48,2,0),"")</f>
        <v>Jörgen Öberg</v>
      </c>
      <c r="E9" s="108">
        <f>IF(C9&gt;0,VLOOKUP(C9,Resultat!$B$3:$E$48,4,0),"")</f>
        <v>78</v>
      </c>
      <c r="F9" s="60">
        <v>4.5</v>
      </c>
      <c r="G9" s="61">
        <v>75</v>
      </c>
      <c r="H9" s="59">
        <f t="shared" si="0"/>
        <v>365</v>
      </c>
      <c r="I9" s="59">
        <f t="shared" si="1"/>
        <v>529.7532656023221</v>
      </c>
    </row>
    <row r="10" spans="2:9" ht="16.5" customHeight="1">
      <c r="B10" s="56"/>
      <c r="C10" s="57">
        <v>5</v>
      </c>
      <c r="D10" s="58" t="str">
        <f>IF(C10&gt;0,VLOOKUP(C10,Resultat!$B$3:$D$48,2,0),"")</f>
        <v>Leif Pernstig</v>
      </c>
      <c r="E10" s="108" t="str">
        <f>IF(C10&gt;0,VLOOKUP(C10,Resultat!$B$3:$E$48,4,0),"")</f>
        <v>2.4</v>
      </c>
      <c r="F10" s="60">
        <v>8.53</v>
      </c>
      <c r="G10" s="61">
        <v>100</v>
      </c>
      <c r="H10" s="59">
        <f t="shared" si="0"/>
        <v>632.9999999999999</v>
      </c>
      <c r="I10" s="59">
        <f t="shared" si="1"/>
        <v>918.7227866473148</v>
      </c>
    </row>
    <row r="11" spans="2:9" ht="16.5" customHeight="1">
      <c r="B11" s="80"/>
      <c r="C11" s="97"/>
      <c r="D11" s="58">
        <f>IF(C11&gt;0,VLOOKUP(C11,Resultat!$B$3:$D$48,2,0),"")</f>
      </c>
      <c r="E11" s="108">
        <f>IF(C11&gt;0,VLOOKUP(C11,Resultat!$B$3:$E$48,4,0),"")</f>
      </c>
      <c r="F11" s="83"/>
      <c r="G11" s="84"/>
      <c r="H11" s="59">
        <f t="shared" si="0"/>
        <v>0</v>
      </c>
      <c r="I11" s="59">
        <f t="shared" si="1"/>
        <v>0</v>
      </c>
    </row>
    <row r="12" spans="2:9" ht="16.5" customHeight="1">
      <c r="B12" s="74"/>
      <c r="C12" s="75"/>
      <c r="D12" s="76">
        <f>IF(C12&gt;0,VLOOKUP(C12,Resultat!$B$3:$D$48,2,0),"")</f>
      </c>
      <c r="E12" s="111">
        <f>IF(C12&gt;0,VLOOKUP(C12,Resultat!$B$3:$E$48,4,0),"")</f>
      </c>
      <c r="F12" s="77"/>
      <c r="G12" s="78"/>
      <c r="H12" s="79">
        <f t="shared" si="0"/>
        <v>0</v>
      </c>
      <c r="I12" s="79">
        <f t="shared" si="1"/>
        <v>0</v>
      </c>
    </row>
    <row r="13" spans="2:9" ht="16.5" customHeight="1">
      <c r="B13" s="57" t="s">
        <v>34</v>
      </c>
      <c r="C13" s="57"/>
      <c r="D13" s="57"/>
      <c r="E13" s="107">
        <f>IF(C13&gt;0,VLOOKUP(C13,Resultat!$B$3:$E$48,4,0),"")</f>
      </c>
      <c r="F13" s="57"/>
      <c r="G13" s="57"/>
      <c r="H13" s="57"/>
      <c r="I13" s="57"/>
    </row>
    <row r="14" spans="2:9" ht="16.5" customHeight="1">
      <c r="B14" s="56"/>
      <c r="C14" s="57">
        <v>12</v>
      </c>
      <c r="D14" s="58" t="str">
        <f>IF(C14&gt;0,VLOOKUP(C14,Resultat!$B$3:$D$48,2,0),"")</f>
        <v>Stefan Olovsjö</v>
      </c>
      <c r="E14" s="108">
        <f>IF(C14&gt;0,VLOOKUP(C14,Resultat!$B$3:$E$48,4,0),"")</f>
        <v>73</v>
      </c>
      <c r="F14" s="60">
        <v>9.57</v>
      </c>
      <c r="G14" s="61">
        <v>75</v>
      </c>
      <c r="H14" s="59">
        <f aca="true" t="shared" si="2" ref="H14:H20">IF(F14&lt;$H$1,INT(F14)*60+(F14-INT(F14))*100+G14,(INT(F14)*60+(F14-INT(F14))*100)-2*(60*$H$1-INT(F14)*60+(F14-INT(F14))*100)+G14)</f>
        <v>672</v>
      </c>
      <c r="I14" s="59">
        <f aca="true" t="shared" si="3" ref="I14:I20">H14/MAX($H$14:$H$20)*1000</f>
        <v>960</v>
      </c>
    </row>
    <row r="15" spans="2:9" ht="16.5" customHeight="1">
      <c r="B15" s="56"/>
      <c r="C15" s="57">
        <v>11</v>
      </c>
      <c r="D15" s="58" t="str">
        <f>IF(C15&gt;0,VLOOKUP(C15,Resultat!$B$3:$D$48,2,0),"")</f>
        <v>Jack Björnberg-Krantz</v>
      </c>
      <c r="E15" s="108">
        <f>IF(C15&gt;0,VLOOKUP(C15,Resultat!$B$3:$E$48,4,0),"")</f>
        <v>63</v>
      </c>
      <c r="F15" s="60">
        <v>10.01</v>
      </c>
      <c r="G15" s="61">
        <v>90</v>
      </c>
      <c r="H15" s="59">
        <f t="shared" si="2"/>
        <v>689</v>
      </c>
      <c r="I15" s="59">
        <f t="shared" si="3"/>
        <v>984.2857142857143</v>
      </c>
    </row>
    <row r="16" spans="2:9" ht="16.5" customHeight="1">
      <c r="B16" s="56"/>
      <c r="C16" s="57">
        <v>14</v>
      </c>
      <c r="D16" s="58" t="str">
        <f>IF(C16&gt;0,VLOOKUP(C16,Resultat!$B$3:$D$48,2,0),"")</f>
        <v>Stefan Holm</v>
      </c>
      <c r="E16" s="108">
        <f>IF(C16&gt;0,VLOOKUP(C16,Resultat!$B$3:$E$48,4,0),"")</f>
        <v>61</v>
      </c>
      <c r="F16" s="60">
        <v>7.1</v>
      </c>
      <c r="G16" s="61">
        <v>100</v>
      </c>
      <c r="H16" s="59">
        <f t="shared" si="2"/>
        <v>530</v>
      </c>
      <c r="I16" s="59">
        <f t="shared" si="3"/>
        <v>757.1428571428571</v>
      </c>
    </row>
    <row r="17" spans="2:9" ht="16.5" customHeight="1">
      <c r="B17" s="56"/>
      <c r="C17" s="57">
        <v>15</v>
      </c>
      <c r="D17" s="58" t="str">
        <f>IF(C17&gt;0,VLOOKUP(C17,Resultat!$B$3:$D$48,2,0),"")</f>
        <v>Pasi Väisänen</v>
      </c>
      <c r="E17" s="108" t="str">
        <f>IF(C17&gt;0,VLOOKUP(C17,Resultat!$B$3:$E$48,4,0),"")</f>
        <v>2.4</v>
      </c>
      <c r="F17" s="60">
        <v>10</v>
      </c>
      <c r="G17" s="61">
        <v>100</v>
      </c>
      <c r="H17" s="59">
        <f t="shared" si="2"/>
        <v>700</v>
      </c>
      <c r="I17" s="59">
        <f t="shared" si="3"/>
        <v>1000</v>
      </c>
    </row>
    <row r="18" spans="2:9" ht="16.5" customHeight="1">
      <c r="B18" s="56"/>
      <c r="C18" s="57">
        <v>2</v>
      </c>
      <c r="D18" s="58" t="str">
        <f>IF(C18&gt;0,VLOOKUP(C18,Resultat!$B$3:$D$48,2,0),"")</f>
        <v>Joakim Ståhl</v>
      </c>
      <c r="E18" s="108" t="str">
        <f>IF(C18&gt;0,VLOOKUP(C18,Resultat!$B$3:$E$48,4,0),"")</f>
        <v>2.4</v>
      </c>
      <c r="F18" s="60">
        <v>10.01</v>
      </c>
      <c r="G18" s="61">
        <v>100</v>
      </c>
      <c r="H18" s="59">
        <f t="shared" si="2"/>
        <v>699</v>
      </c>
      <c r="I18" s="59">
        <f t="shared" si="3"/>
        <v>998.5714285714286</v>
      </c>
    </row>
    <row r="19" spans="2:9" ht="16.5" customHeight="1">
      <c r="B19" s="80"/>
      <c r="C19" s="97"/>
      <c r="D19" s="58">
        <f>IF(C19&gt;0,VLOOKUP(C19,Resultat!$B$3:$D$48,2,0),"")</f>
      </c>
      <c r="E19" s="109">
        <f>IF(C19&gt;0,VLOOKUP(C19,Resultat!$B$3:$E$48,4,0),"")</f>
      </c>
      <c r="F19" s="60"/>
      <c r="G19" s="61"/>
      <c r="H19" s="59">
        <f t="shared" si="2"/>
        <v>0</v>
      </c>
      <c r="I19" s="59">
        <f t="shared" si="3"/>
        <v>0</v>
      </c>
    </row>
    <row r="20" spans="2:9" ht="16.5" customHeight="1">
      <c r="B20" s="74"/>
      <c r="C20" s="75"/>
      <c r="D20" s="76">
        <f>IF(C20&gt;0,VLOOKUP(C20,Resultat!$B$3:$D$48,2,0),"")</f>
      </c>
      <c r="E20" s="111">
        <f>IF(C20&gt;0,VLOOKUP(C20,Resultat!$B$3:$E$48,4,0),"")</f>
      </c>
      <c r="F20" s="77"/>
      <c r="G20" s="78"/>
      <c r="H20" s="79">
        <f t="shared" si="2"/>
        <v>0</v>
      </c>
      <c r="I20" s="79">
        <f t="shared" si="3"/>
        <v>0</v>
      </c>
    </row>
    <row r="21" spans="2:9" ht="16.5" customHeight="1">
      <c r="B21" s="57" t="s">
        <v>35</v>
      </c>
      <c r="C21" s="57"/>
      <c r="D21" s="57"/>
      <c r="E21" s="107">
        <f>IF(C21&gt;0,VLOOKUP(C21,Resultat!$B$3:$E$48,4,0),"")</f>
      </c>
      <c r="F21" s="57"/>
      <c r="G21" s="57"/>
      <c r="H21" s="57"/>
      <c r="I21" s="57"/>
    </row>
    <row r="22" spans="2:9" ht="16.5" customHeight="1">
      <c r="B22" s="56"/>
      <c r="C22" s="57">
        <v>4</v>
      </c>
      <c r="D22" s="58" t="str">
        <f>IF(C22&gt;0,VLOOKUP(C22,Resultat!$B$3:$D$48,2,0),"")</f>
        <v>Anders Gustavsson</v>
      </c>
      <c r="E22" s="108">
        <f>IF(C22&gt;0,VLOOKUP(C22,Resultat!$B$3:$E$48,4,0),"")</f>
        <v>71</v>
      </c>
      <c r="F22" s="60">
        <v>6.25</v>
      </c>
      <c r="G22" s="61">
        <v>0</v>
      </c>
      <c r="H22" s="59">
        <f aca="true" t="shared" si="4" ref="H22:H28">IF(F22&lt;$H$1,INT(F22)*60+(F22-INT(F22))*100+G22,(INT(F22)*60+(F22-INT(F22))*100)-2*(60*$H$1-INT(F22)*60+(F22-INT(F22))*100)+G22)</f>
        <v>385</v>
      </c>
      <c r="I22" s="59">
        <f aca="true" t="shared" si="5" ref="I22:I28">H22/MAX($H$22:$H$28)*1000</f>
        <v>676.6256590509666</v>
      </c>
    </row>
    <row r="23" spans="2:9" ht="16.5" customHeight="1">
      <c r="B23" s="56"/>
      <c r="C23" s="57">
        <v>8</v>
      </c>
      <c r="D23" s="58" t="str">
        <f>IF(C23&gt;0,VLOOKUP(C23,Resultat!$B$3:$D$48,2,0),"")</f>
        <v>Lennart Andersson</v>
      </c>
      <c r="E23" s="108" t="str">
        <f>IF(C23&gt;0,VLOOKUP(C23,Resultat!$B$3:$E$48,4,0),"")</f>
        <v>2.4</v>
      </c>
      <c r="F23" s="60">
        <v>7.26</v>
      </c>
      <c r="G23" s="61">
        <v>65</v>
      </c>
      <c r="H23" s="59">
        <f t="shared" si="4"/>
        <v>511</v>
      </c>
      <c r="I23" s="59">
        <f t="shared" si="5"/>
        <v>898.0667838312829</v>
      </c>
    </row>
    <row r="24" spans="2:9" ht="16.5" customHeight="1">
      <c r="B24" s="56"/>
      <c r="C24" s="57">
        <v>10</v>
      </c>
      <c r="D24" s="58" t="str">
        <f>IF(C24&gt;0,VLOOKUP(C24,Resultat!$B$3:$D$48,2,0),"")</f>
        <v>Kaj Skäre</v>
      </c>
      <c r="E24" s="108">
        <f>IF(C24&gt;0,VLOOKUP(C24,Resultat!$B$3:$E$48,4,0),"")</f>
        <v>66</v>
      </c>
      <c r="F24" s="60">
        <v>6.34</v>
      </c>
      <c r="G24" s="61">
        <v>35</v>
      </c>
      <c r="H24" s="59">
        <f t="shared" si="4"/>
        <v>429</v>
      </c>
      <c r="I24" s="59">
        <f t="shared" si="5"/>
        <v>753.9543057996485</v>
      </c>
    </row>
    <row r="25" spans="2:9" ht="16.5" customHeight="1">
      <c r="B25" s="56"/>
      <c r="C25" s="57">
        <v>6</v>
      </c>
      <c r="D25" s="58" t="str">
        <f>IF(C25&gt;0,VLOOKUP(C25,Resultat!$B$3:$D$48,2,0),"")</f>
        <v>Thomas Johansson</v>
      </c>
      <c r="E25" s="108" t="str">
        <f>IF(C25&gt;0,VLOOKUP(C25,Resultat!$B$3:$E$48,4,0),"")</f>
        <v>2.4</v>
      </c>
      <c r="F25" s="60">
        <v>7.54</v>
      </c>
      <c r="G25" s="61">
        <v>95</v>
      </c>
      <c r="H25" s="59">
        <f t="shared" si="4"/>
        <v>569</v>
      </c>
      <c r="I25" s="59">
        <f t="shared" si="5"/>
        <v>1000</v>
      </c>
    </row>
    <row r="26" spans="2:9" ht="16.5" customHeight="1">
      <c r="B26" s="56"/>
      <c r="C26" s="57">
        <v>13</v>
      </c>
      <c r="D26" s="58" t="str">
        <f>IF(C26&gt;0,VLOOKUP(C26,Resultat!$B$3:$D$48,2,0),"")</f>
        <v>Rolf-Erik Blomdahl</v>
      </c>
      <c r="E26" s="108" t="str">
        <f>IF(C26&gt;0,VLOOKUP(C26,Resultat!$B$3:$E$48,4,0),"")</f>
        <v>2.4</v>
      </c>
      <c r="F26" s="60">
        <v>7.05</v>
      </c>
      <c r="G26" s="61">
        <v>90</v>
      </c>
      <c r="H26" s="59">
        <f t="shared" si="4"/>
        <v>515</v>
      </c>
      <c r="I26" s="59">
        <f t="shared" si="5"/>
        <v>905.0966608084359</v>
      </c>
    </row>
    <row r="27" spans="2:9" ht="16.5" customHeight="1">
      <c r="B27" s="80"/>
      <c r="C27" s="97">
        <v>17</v>
      </c>
      <c r="D27" s="58" t="str">
        <f>IF(C27&gt;0,VLOOKUP(C27,Resultat!$B$3:$D$48,2,0),"")</f>
        <v>Benjamin Jansson</v>
      </c>
      <c r="E27" s="109">
        <f>IF(C27&gt;0,VLOOKUP(C27,Resultat!$B$3:$E$48,4,0),"")</f>
        <v>79</v>
      </c>
      <c r="F27" s="83">
        <v>5.57</v>
      </c>
      <c r="G27" s="84">
        <v>90</v>
      </c>
      <c r="H27" s="59">
        <f t="shared" si="4"/>
        <v>447</v>
      </c>
      <c r="I27" s="59">
        <f t="shared" si="5"/>
        <v>785.5887521968366</v>
      </c>
    </row>
    <row r="28" spans="2:9" ht="16.5" customHeight="1">
      <c r="B28" s="74"/>
      <c r="C28" s="75">
        <v>16</v>
      </c>
      <c r="D28" s="76" t="str">
        <f>IF(C28&gt;0,VLOOKUP(C28,Resultat!$B$3:$D$48,2,0),"")</f>
        <v>Herman Ståhl</v>
      </c>
      <c r="E28" s="111">
        <f>IF(C28&gt;0,VLOOKUP(C28,Resultat!$B$3:$E$48,4,0),"")</f>
        <v>67</v>
      </c>
      <c r="F28" s="77">
        <v>6.31</v>
      </c>
      <c r="G28" s="78">
        <v>85</v>
      </c>
      <c r="H28" s="79">
        <f t="shared" si="4"/>
        <v>475.99999999999994</v>
      </c>
      <c r="I28" s="79">
        <f t="shared" si="5"/>
        <v>836.5553602811949</v>
      </c>
    </row>
    <row r="29" spans="2:9" ht="16.5" customHeight="1">
      <c r="B29" s="57" t="s">
        <v>36</v>
      </c>
      <c r="C29" s="57"/>
      <c r="D29" s="57"/>
      <c r="E29" s="107">
        <f>IF(C29&gt;0,VLOOKUP(C29,Resultat!$B$3:$E$48,4,0),"")</f>
      </c>
      <c r="F29" s="57"/>
      <c r="G29" s="57"/>
      <c r="H29" s="57"/>
      <c r="I29" s="57"/>
    </row>
    <row r="30" spans="2:9" ht="16.5" customHeight="1">
      <c r="B30" s="56"/>
      <c r="C30" s="57"/>
      <c r="D30" s="58"/>
      <c r="E30" s="108"/>
      <c r="F30" s="60"/>
      <c r="G30" s="61"/>
      <c r="H30" s="59"/>
      <c r="I30" s="59"/>
    </row>
    <row r="31" spans="2:9" ht="16.5" customHeight="1">
      <c r="B31" s="56"/>
      <c r="C31" s="57"/>
      <c r="D31" s="58"/>
      <c r="E31" s="108"/>
      <c r="F31" s="60"/>
      <c r="G31" s="61"/>
      <c r="H31" s="59"/>
      <c r="I31" s="59"/>
    </row>
    <row r="32" spans="2:10" ht="16.5" customHeight="1">
      <c r="B32" s="56"/>
      <c r="C32" s="57"/>
      <c r="D32" s="58"/>
      <c r="E32" s="108"/>
      <c r="F32" s="60"/>
      <c r="G32" s="61"/>
      <c r="H32" s="59"/>
      <c r="I32" s="59"/>
      <c r="J32" s="97"/>
    </row>
    <row r="33" spans="2:10" ht="16.5" customHeight="1">
      <c r="B33" s="56"/>
      <c r="C33" s="57"/>
      <c r="D33" s="58"/>
      <c r="E33" s="108"/>
      <c r="F33" s="60"/>
      <c r="G33" s="61"/>
      <c r="H33" s="59"/>
      <c r="I33" s="59"/>
      <c r="J33" s="97"/>
    </row>
    <row r="34" spans="2:10" ht="16.5" customHeight="1">
      <c r="B34" s="56"/>
      <c r="C34" s="57"/>
      <c r="D34" s="58"/>
      <c r="E34" s="108"/>
      <c r="F34" s="60"/>
      <c r="G34" s="61"/>
      <c r="H34" s="59"/>
      <c r="I34" s="59"/>
      <c r="J34" s="97"/>
    </row>
    <row r="35" spans="2:9" ht="16.5" customHeight="1">
      <c r="B35" s="56"/>
      <c r="C35" s="57"/>
      <c r="D35" s="58"/>
      <c r="E35" s="108"/>
      <c r="F35" s="60"/>
      <c r="G35" s="61"/>
      <c r="H35" s="59"/>
      <c r="I35" s="59"/>
    </row>
    <row r="36" spans="2:9" ht="16.5" customHeight="1">
      <c r="B36" s="74"/>
      <c r="C36" s="75"/>
      <c r="D36" s="76"/>
      <c r="E36" s="111"/>
      <c r="F36" s="77"/>
      <c r="G36" s="78"/>
      <c r="H36" s="79"/>
      <c r="I36" s="79"/>
    </row>
    <row r="37" spans="2:10" ht="16.5" customHeight="1">
      <c r="B37" s="80"/>
      <c r="C37" s="81"/>
      <c r="D37" s="82">
        <f>IF(C37&gt;0,VLOOKUP(C37,Resultat!$B$3:$D$48,2,0),"")</f>
      </c>
      <c r="E37" s="109"/>
      <c r="F37" s="83"/>
      <c r="G37" s="84"/>
      <c r="H37" s="85"/>
      <c r="I37" s="85"/>
      <c r="J37" s="81"/>
    </row>
    <row r="38" spans="2:10" ht="16.5" customHeight="1">
      <c r="B38" s="80"/>
      <c r="C38" s="81"/>
      <c r="D38" s="82">
        <f>IF(C38&gt;0,VLOOKUP(C38,Resultat!$B$3:$D$48,2,0),"")</f>
      </c>
      <c r="E38" s="109"/>
      <c r="F38" s="83"/>
      <c r="G38" s="84"/>
      <c r="H38" s="85"/>
      <c r="I38" s="85"/>
      <c r="J38" s="81"/>
    </row>
    <row r="39" spans="2:10" ht="16.5" customHeight="1">
      <c r="B39" s="80"/>
      <c r="C39" s="81"/>
      <c r="D39" s="82">
        <f>IF(C39&gt;0,VLOOKUP(C39,Resultat!$B$3:$D$48,2,0),"")</f>
      </c>
      <c r="E39" s="109"/>
      <c r="F39" s="83"/>
      <c r="G39" s="84"/>
      <c r="H39" s="85"/>
      <c r="I39" s="85"/>
      <c r="J39" s="81"/>
    </row>
    <row r="40" spans="2:10" ht="12.75">
      <c r="B40" s="80"/>
      <c r="C40" s="81"/>
      <c r="D40" s="86"/>
      <c r="E40" s="110"/>
      <c r="F40" s="87"/>
      <c r="G40" s="81"/>
      <c r="H40" s="81"/>
      <c r="I40" s="85"/>
      <c r="J40" s="81"/>
    </row>
  </sheetData>
  <conditionalFormatting sqref="K4:K16 N4:N16 T4:T16 W4:W16">
    <cfRule type="cellIs" priority="1" dxfId="0" operator="equal" stopIfTrue="1">
      <formula>MIN($J$4,$M$4,$P$4,$S$4,$V$4+$A$4)</formula>
    </cfRule>
  </conditionalFormatting>
  <conditionalFormatting sqref="Q4:Q16">
    <cfRule type="cellIs" priority="2" dxfId="0" operator="equal" stopIfTrue="1">
      <formula>MIN($K$4,$N$4,$Q$4,$T$4,$W$4)</formula>
    </cfRule>
  </conditionalFormatting>
  <printOptions horizontalCentered="1"/>
  <pageMargins left="0.4330708661417323" right="0.3937007874015748" top="1.1811023622047245" bottom="0.984251968503937" header="0.5905511811023623" footer="0.5905511811023623"/>
  <pageSetup horizontalDpi="120" verticalDpi="120" orientation="portrait" paperSize="9" r:id="rId1"/>
  <headerFooter alignWithMargins="0">
    <oddHeader>&amp;L&amp;"Arial,Fet kursiv"&amp;14RFK IKAROS
ÖREBRO&amp;C&amp;"Arial,Fet"&amp;14Jaguar Open 2010
&amp;A&amp;R&amp;"Arial,Normal"&amp;14 2010-04-25</oddHeader>
    <oddFooter>&amp;L&amp;"Arial,Normal"&amp;6&amp;F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J40"/>
  <sheetViews>
    <sheetView workbookViewId="0" topLeftCell="A1">
      <selection activeCell="L25" sqref="L25"/>
    </sheetView>
  </sheetViews>
  <sheetFormatPr defaultColWidth="9.00390625" defaultRowHeight="12.75"/>
  <cols>
    <col min="1" max="1" width="2.125" style="8" customWidth="1"/>
    <col min="2" max="2" width="1.625" style="41" customWidth="1"/>
    <col min="3" max="3" width="3.00390625" style="8" customWidth="1"/>
    <col min="4" max="4" width="20.125" style="42" customWidth="1"/>
    <col min="5" max="5" width="3.625" style="104" bestFit="1" customWidth="1"/>
    <col min="6" max="6" width="7.125" style="43" customWidth="1"/>
    <col min="7" max="7" width="4.875" style="8" customWidth="1"/>
    <col min="8" max="8" width="6.375" style="8" customWidth="1"/>
    <col min="9" max="9" width="10.25390625" style="45" bestFit="1" customWidth="1"/>
    <col min="10" max="16384" width="9.125" style="8" customWidth="1"/>
  </cols>
  <sheetData>
    <row r="1" spans="2:9" s="131" customFormat="1" ht="12.75">
      <c r="B1" s="126"/>
      <c r="C1" s="127"/>
      <c r="D1" s="133"/>
      <c r="E1" s="129"/>
      <c r="F1" s="130"/>
      <c r="H1" s="130">
        <v>10</v>
      </c>
      <c r="I1" s="132"/>
    </row>
    <row r="2" spans="3:6" ht="10.5" customHeight="1">
      <c r="C2" s="84"/>
      <c r="D2" s="88"/>
      <c r="E2" s="105"/>
      <c r="F2" s="8"/>
    </row>
    <row r="3" spans="2:9" s="46" customFormat="1" ht="12.75">
      <c r="B3" s="47"/>
      <c r="C3" s="48"/>
      <c r="D3" s="48"/>
      <c r="E3" s="106"/>
      <c r="F3" s="50"/>
      <c r="G3" s="49"/>
      <c r="H3" s="49"/>
      <c r="I3" s="71" t="s">
        <v>6</v>
      </c>
    </row>
    <row r="4" spans="2:9" s="44" customFormat="1" ht="12.75">
      <c r="B4" s="51"/>
      <c r="C4" s="52" t="s">
        <v>2</v>
      </c>
      <c r="D4" s="53" t="s">
        <v>3</v>
      </c>
      <c r="E4" s="54" t="s">
        <v>37</v>
      </c>
      <c r="F4" s="55" t="s">
        <v>22</v>
      </c>
      <c r="G4" s="54" t="s">
        <v>23</v>
      </c>
      <c r="H4" s="54" t="s">
        <v>24</v>
      </c>
      <c r="I4" s="72"/>
    </row>
    <row r="5" spans="2:10" ht="16.5" customHeight="1">
      <c r="B5" s="57" t="s">
        <v>33</v>
      </c>
      <c r="C5" s="57"/>
      <c r="D5" s="57"/>
      <c r="E5" s="107"/>
      <c r="F5" s="57"/>
      <c r="G5" s="57"/>
      <c r="H5" s="57"/>
      <c r="I5" s="57"/>
      <c r="J5" s="45"/>
    </row>
    <row r="6" spans="2:9" ht="16.5" customHeight="1">
      <c r="B6" s="56"/>
      <c r="C6" s="57">
        <v>15</v>
      </c>
      <c r="D6" s="58" t="str">
        <f>IF(C6&gt;0,VLOOKUP(C6,Resultat!$B$3:$D$48,2,0),"")</f>
        <v>Pasi Väisänen</v>
      </c>
      <c r="E6" s="108" t="str">
        <f>IF(C6&gt;0,VLOOKUP(C6,Resultat!$B$3:$E$48,4,0),"")</f>
        <v>2.4</v>
      </c>
      <c r="F6" s="60">
        <v>10.01</v>
      </c>
      <c r="G6" s="61">
        <v>100</v>
      </c>
      <c r="H6" s="59">
        <f aca="true" t="shared" si="0" ref="H6:H13">IF(F6&lt;$H$1,INT(F6)*60+(F6-INT(F6))*100+G6,(INT(F6)*60+(F6-INT(F6))*100)-2*(60*$H$1-INT(F6)*60+(F6-INT(F6))*100)+G6)</f>
        <v>699</v>
      </c>
      <c r="I6" s="59">
        <f aca="true" t="shared" si="1" ref="I6:I13">H6/MAX($H$6:$H$12)*1000</f>
        <v>1000</v>
      </c>
    </row>
    <row r="7" spans="2:9" ht="16.5" customHeight="1">
      <c r="B7" s="56"/>
      <c r="C7" s="57">
        <v>11</v>
      </c>
      <c r="D7" s="58" t="str">
        <f>IF(C7&gt;0,VLOOKUP(C7,Resultat!$B$3:$D$48,2,0),"")</f>
        <v>Jack Björnberg-Krantz</v>
      </c>
      <c r="E7" s="108">
        <f>IF(C7&gt;0,VLOOKUP(C7,Resultat!$B$3:$E$48,4,0),"")</f>
        <v>63</v>
      </c>
      <c r="F7" s="60">
        <v>8.05</v>
      </c>
      <c r="G7" s="61">
        <v>95</v>
      </c>
      <c r="H7" s="59">
        <f t="shared" si="0"/>
        <v>580</v>
      </c>
      <c r="I7" s="59">
        <f t="shared" si="1"/>
        <v>829.7567954220315</v>
      </c>
    </row>
    <row r="8" spans="2:9" ht="16.5" customHeight="1">
      <c r="B8" s="56"/>
      <c r="C8" s="57">
        <v>13</v>
      </c>
      <c r="D8" s="58" t="str">
        <f>IF(C8&gt;0,VLOOKUP(C8,Resultat!$B$3:$D$48,2,0),"")</f>
        <v>Rolf-Erik Blomdahl</v>
      </c>
      <c r="E8" s="108" t="str">
        <f>IF(C8&gt;0,VLOOKUP(C8,Resultat!$B$3:$E$48,4,0),"")</f>
        <v>2.4</v>
      </c>
      <c r="F8" s="60">
        <v>9.58</v>
      </c>
      <c r="G8" s="61">
        <v>95</v>
      </c>
      <c r="H8" s="59">
        <f t="shared" si="0"/>
        <v>693</v>
      </c>
      <c r="I8" s="59">
        <f t="shared" si="1"/>
        <v>991.4163090128756</v>
      </c>
    </row>
    <row r="9" spans="2:9" ht="16.5" customHeight="1">
      <c r="B9" s="56"/>
      <c r="C9" s="57">
        <v>6</v>
      </c>
      <c r="D9" s="58" t="str">
        <f>IF(C9&gt;0,VLOOKUP(C9,Resultat!$B$3:$D$48,2,0),"")</f>
        <v>Thomas Johansson</v>
      </c>
      <c r="E9" s="108" t="str">
        <f>IF(C9&gt;0,VLOOKUP(C9,Resultat!$B$3:$E$48,4,0),"")</f>
        <v>2.4</v>
      </c>
      <c r="F9" s="60">
        <v>7.41</v>
      </c>
      <c r="G9" s="61">
        <v>95</v>
      </c>
      <c r="H9" s="59">
        <f t="shared" si="0"/>
        <v>556</v>
      </c>
      <c r="I9" s="59">
        <f t="shared" si="1"/>
        <v>795.4220314735336</v>
      </c>
    </row>
    <row r="10" spans="2:9" ht="16.5" customHeight="1">
      <c r="B10" s="56"/>
      <c r="C10" s="57">
        <v>12</v>
      </c>
      <c r="D10" s="58" t="str">
        <f>IF(C10&gt;0,VLOOKUP(C10,Resultat!$B$3:$D$48,2,0),"")</f>
        <v>Stefan Olovsjö</v>
      </c>
      <c r="E10" s="108">
        <f>IF(C10&gt;0,VLOOKUP(C10,Resultat!$B$3:$E$48,4,0),"")</f>
        <v>73</v>
      </c>
      <c r="F10" s="60">
        <v>5.14</v>
      </c>
      <c r="G10" s="61">
        <v>95</v>
      </c>
      <c r="H10" s="59">
        <f t="shared" si="0"/>
        <v>408.99999999999994</v>
      </c>
      <c r="I10" s="59">
        <f t="shared" si="1"/>
        <v>585.1216022889841</v>
      </c>
    </row>
    <row r="11" spans="2:9" ht="16.5" customHeight="1">
      <c r="B11" s="80"/>
      <c r="C11" s="97">
        <v>18</v>
      </c>
      <c r="D11" s="58">
        <f>IF(C11&gt;0,VLOOKUP(C11,Resultat!$B$3:$D$48,2,0),"")</f>
        <v>0</v>
      </c>
      <c r="E11" s="108">
        <f>IF(C11&gt;0,VLOOKUP(C11,Resultat!$B$3:$E$48,4,0),"")</f>
        <v>0</v>
      </c>
      <c r="F11" s="83"/>
      <c r="G11" s="84"/>
      <c r="H11" s="59">
        <f t="shared" si="0"/>
        <v>0</v>
      </c>
      <c r="I11" s="59">
        <f t="shared" si="1"/>
        <v>0</v>
      </c>
    </row>
    <row r="12" spans="2:9" ht="16.5" customHeight="1">
      <c r="B12" s="74"/>
      <c r="C12" s="75"/>
      <c r="D12" s="76">
        <f>IF(C12&gt;0,VLOOKUP(C12,Resultat!$B$3:$D$48,2,0),"")</f>
      </c>
      <c r="E12" s="111">
        <f>IF(C12&gt;0,VLOOKUP(C12,Resultat!$B$3:$E$48,4,0),"")</f>
      </c>
      <c r="F12" s="77"/>
      <c r="G12" s="78"/>
      <c r="H12" s="79">
        <f t="shared" si="0"/>
        <v>0</v>
      </c>
      <c r="I12" s="79">
        <f t="shared" si="1"/>
        <v>0</v>
      </c>
    </row>
    <row r="13" spans="2:9" ht="16.5" customHeight="1">
      <c r="B13" s="57" t="s">
        <v>34</v>
      </c>
      <c r="C13" s="57"/>
      <c r="D13" s="57"/>
      <c r="E13" s="107">
        <f>IF(C13&gt;0,VLOOKUP(C13,Resultat!$B$3:$E$48,4,0),"")</f>
      </c>
      <c r="F13" s="57"/>
      <c r="G13" s="57"/>
      <c r="H13" s="57">
        <f t="shared" si="0"/>
        <v>0</v>
      </c>
      <c r="I13" s="57">
        <f t="shared" si="1"/>
        <v>0</v>
      </c>
    </row>
    <row r="14" spans="2:9" ht="16.5" customHeight="1">
      <c r="B14" s="56"/>
      <c r="C14" s="57">
        <v>14</v>
      </c>
      <c r="D14" s="58" t="str">
        <f>IF(C14&gt;0,VLOOKUP(C14,Resultat!$B$3:$D$48,2,0),"")</f>
        <v>Stefan Holm</v>
      </c>
      <c r="E14" s="108">
        <f>IF(C14&gt;0,VLOOKUP(C14,Resultat!$B$3:$E$48,4,0),"")</f>
        <v>61</v>
      </c>
      <c r="F14" s="60">
        <v>5.58</v>
      </c>
      <c r="G14" s="61">
        <v>85</v>
      </c>
      <c r="H14" s="59">
        <f aca="true" t="shared" si="2" ref="H14:H20">IF(F14&lt;$H$1,INT(F14)*60+(F14-INT(F14))*100+G14,(INT(F14)*60+(F14-INT(F14))*100)-2*(60*$H$1-INT(F14)*60+(F14-INT(F14))*100)+G14)</f>
        <v>443</v>
      </c>
      <c r="I14" s="59">
        <f aca="true" t="shared" si="3" ref="I14:I20">H14/MAX($H$14:$H$20)*1000</f>
        <v>632.8571428571429</v>
      </c>
    </row>
    <row r="15" spans="2:9" ht="16.5" customHeight="1">
      <c r="B15" s="56"/>
      <c r="C15" s="57">
        <v>3</v>
      </c>
      <c r="D15" s="58" t="str">
        <f>IF(C15&gt;0,VLOOKUP(C15,Resultat!$B$3:$D$48,2,0),"")</f>
        <v>Peter Viman</v>
      </c>
      <c r="E15" s="108">
        <f>IF(C15&gt;0,VLOOKUP(C15,Resultat!$B$3:$E$48,4,0),"")</f>
        <v>76</v>
      </c>
      <c r="F15" s="60">
        <v>5.39</v>
      </c>
      <c r="G15" s="61">
        <v>85</v>
      </c>
      <c r="H15" s="59">
        <f t="shared" si="2"/>
        <v>424</v>
      </c>
      <c r="I15" s="59">
        <f t="shared" si="3"/>
        <v>605.7142857142858</v>
      </c>
    </row>
    <row r="16" spans="2:9" ht="16.5" customHeight="1">
      <c r="B16" s="56"/>
      <c r="C16" s="57">
        <v>9</v>
      </c>
      <c r="D16" s="58" t="str">
        <f>IF(C16&gt;0,VLOOKUP(C16,Resultat!$B$3:$D$48,2,0),"")</f>
        <v>Jörgen Öberg</v>
      </c>
      <c r="E16" s="108">
        <f>IF(C16&gt;0,VLOOKUP(C16,Resultat!$B$3:$E$48,4,0),"")</f>
        <v>78</v>
      </c>
      <c r="F16" s="60">
        <v>5.28</v>
      </c>
      <c r="G16" s="61">
        <v>90</v>
      </c>
      <c r="H16" s="59">
        <f t="shared" si="2"/>
        <v>418</v>
      </c>
      <c r="I16" s="59">
        <f t="shared" si="3"/>
        <v>597.1428571428572</v>
      </c>
    </row>
    <row r="17" spans="2:9" ht="16.5" customHeight="1">
      <c r="B17" s="56"/>
      <c r="C17" s="57">
        <v>10</v>
      </c>
      <c r="D17" s="58" t="str">
        <f>IF(C17&gt;0,VLOOKUP(C17,Resultat!$B$3:$D$48,2,0),"")</f>
        <v>Kaj Skäre</v>
      </c>
      <c r="E17" s="108">
        <f>IF(C17&gt;0,VLOOKUP(C17,Resultat!$B$3:$E$48,4,0),"")</f>
        <v>66</v>
      </c>
      <c r="F17" s="60">
        <v>8.08</v>
      </c>
      <c r="G17" s="61">
        <v>90</v>
      </c>
      <c r="H17" s="59">
        <f t="shared" si="2"/>
        <v>578</v>
      </c>
      <c r="I17" s="59">
        <f t="shared" si="3"/>
        <v>825.7142857142858</v>
      </c>
    </row>
    <row r="18" spans="2:9" ht="16.5" customHeight="1">
      <c r="B18" s="56"/>
      <c r="C18" s="57">
        <v>8</v>
      </c>
      <c r="D18" s="58" t="str">
        <f>IF(C18&gt;0,VLOOKUP(C18,Resultat!$B$3:$D$48,2,0),"")</f>
        <v>Lennart Andersson</v>
      </c>
      <c r="E18" s="108" t="str">
        <f>IF(C18&gt;0,VLOOKUP(C18,Resultat!$B$3:$E$48,4,0),"")</f>
        <v>2.4</v>
      </c>
      <c r="F18" s="60">
        <v>10</v>
      </c>
      <c r="G18" s="61">
        <v>100</v>
      </c>
      <c r="H18" s="59">
        <f t="shared" si="2"/>
        <v>700</v>
      </c>
      <c r="I18" s="59">
        <f t="shared" si="3"/>
        <v>1000</v>
      </c>
    </row>
    <row r="19" spans="2:9" ht="16.5" customHeight="1">
      <c r="B19" s="80"/>
      <c r="C19" s="97">
        <v>16</v>
      </c>
      <c r="D19" s="58" t="str">
        <f>IF(C19&gt;0,VLOOKUP(C19,Resultat!$B$3:$D$48,2,0),"")</f>
        <v>Herman Ståhl</v>
      </c>
      <c r="E19" s="109">
        <f>IF(C19&gt;0,VLOOKUP(C19,Resultat!$B$3:$E$48,4,0),"")</f>
        <v>67</v>
      </c>
      <c r="F19" s="60">
        <v>5.44</v>
      </c>
      <c r="G19" s="61">
        <v>100</v>
      </c>
      <c r="H19" s="59">
        <f t="shared" si="2"/>
        <v>444.00000000000006</v>
      </c>
      <c r="I19" s="59">
        <f t="shared" si="3"/>
        <v>634.2857142857143</v>
      </c>
    </row>
    <row r="20" spans="2:9" ht="16.5" customHeight="1">
      <c r="B20" s="74"/>
      <c r="C20" s="75">
        <v>17</v>
      </c>
      <c r="D20" s="76" t="str">
        <f>IF(C20&gt;0,VLOOKUP(C20,Resultat!$B$3:$D$48,2,0),"")</f>
        <v>Benjamin Jansson</v>
      </c>
      <c r="E20" s="111">
        <f>IF(C20&gt;0,VLOOKUP(C20,Resultat!$B$3:$E$48,4,0),"")</f>
        <v>79</v>
      </c>
      <c r="F20" s="77">
        <v>3.03</v>
      </c>
      <c r="G20" s="78">
        <v>0</v>
      </c>
      <c r="H20" s="79">
        <f t="shared" si="2"/>
        <v>182.99999999999997</v>
      </c>
      <c r="I20" s="79">
        <f t="shared" si="3"/>
        <v>261.4285714285714</v>
      </c>
    </row>
    <row r="21" spans="2:9" ht="16.5" customHeight="1">
      <c r="B21" s="57" t="s">
        <v>35</v>
      </c>
      <c r="C21" s="57"/>
      <c r="D21" s="57"/>
      <c r="E21" s="107">
        <f>IF(C21&gt;0,VLOOKUP(C21,Resultat!$B$3:$E$48,4,0),"")</f>
      </c>
      <c r="F21" s="57"/>
      <c r="G21" s="57"/>
      <c r="H21" s="57"/>
      <c r="I21" s="57"/>
    </row>
    <row r="22" spans="2:9" ht="16.5" customHeight="1">
      <c r="B22" s="56"/>
      <c r="C22" s="57">
        <v>5</v>
      </c>
      <c r="D22" s="58" t="str">
        <f>IF(C22&gt;0,VLOOKUP(C22,Resultat!$B$3:$D$48,2,0),"")</f>
        <v>Leif Pernstig</v>
      </c>
      <c r="E22" s="108" t="str">
        <f>IF(C22&gt;0,VLOOKUP(C22,Resultat!$B$3:$E$48,4,0),"")</f>
        <v>2.4</v>
      </c>
      <c r="F22" s="60">
        <v>7.3</v>
      </c>
      <c r="G22" s="61">
        <v>0</v>
      </c>
      <c r="H22" s="59">
        <f aca="true" t="shared" si="4" ref="H22:H28">IF(F22&lt;$H$1,INT(F22)*60+(F22-INT(F22))*100+G22,(INT(F22)*60+(F22-INT(F22))*100)-2*(60*$H$1-INT(F22)*60+(F22-INT(F22))*100)+G22)</f>
        <v>450</v>
      </c>
      <c r="I22" s="59">
        <f aca="true" t="shared" si="5" ref="I22:I28">H22/MAX($H$22:$H$28)*1000</f>
        <v>643.7768240343348</v>
      </c>
    </row>
    <row r="23" spans="2:9" ht="16.5" customHeight="1">
      <c r="B23" s="56"/>
      <c r="C23" s="57">
        <v>1</v>
      </c>
      <c r="D23" s="58" t="str">
        <f>IF(C23&gt;0,VLOOKUP(C23,Resultat!$B$3:$D$48,2,0),"")</f>
        <v>Henrik Carlsson</v>
      </c>
      <c r="E23" s="108">
        <f>IF(C23&gt;0,VLOOKUP(C23,Resultat!$B$3:$E$48,4,0),"")</f>
        <v>69</v>
      </c>
      <c r="F23" s="60">
        <v>5.58</v>
      </c>
      <c r="G23" s="61">
        <v>100</v>
      </c>
      <c r="H23" s="59">
        <f t="shared" si="4"/>
        <v>458</v>
      </c>
      <c r="I23" s="59">
        <f t="shared" si="5"/>
        <v>655.2217453505007</v>
      </c>
    </row>
    <row r="24" spans="2:9" ht="16.5" customHeight="1">
      <c r="B24" s="56"/>
      <c r="C24" s="57">
        <v>2</v>
      </c>
      <c r="D24" s="58" t="str">
        <f>IF(C24&gt;0,VLOOKUP(C24,Resultat!$B$3:$D$48,2,0),"")</f>
        <v>Joakim Ståhl</v>
      </c>
      <c r="E24" s="108" t="str">
        <f>IF(C24&gt;0,VLOOKUP(C24,Resultat!$B$3:$E$48,4,0),"")</f>
        <v>2.4</v>
      </c>
      <c r="F24" s="60">
        <v>9.59</v>
      </c>
      <c r="G24" s="61">
        <v>100</v>
      </c>
      <c r="H24" s="59">
        <f t="shared" si="4"/>
        <v>699</v>
      </c>
      <c r="I24" s="59">
        <f t="shared" si="5"/>
        <v>1000</v>
      </c>
    </row>
    <row r="25" spans="2:9" ht="16.5" customHeight="1">
      <c r="B25" s="56"/>
      <c r="C25" s="57">
        <v>4</v>
      </c>
      <c r="D25" s="58" t="str">
        <f>IF(C25&gt;0,VLOOKUP(C25,Resultat!$B$3:$D$48,2,0),"")</f>
        <v>Anders Gustavsson</v>
      </c>
      <c r="E25" s="108">
        <f>IF(C25&gt;0,VLOOKUP(C25,Resultat!$B$3:$E$48,4,0),"")</f>
        <v>71</v>
      </c>
      <c r="F25" s="60">
        <v>7.07</v>
      </c>
      <c r="G25" s="61">
        <v>30</v>
      </c>
      <c r="H25" s="59">
        <f t="shared" si="4"/>
        <v>457</v>
      </c>
      <c r="I25" s="59">
        <f t="shared" si="5"/>
        <v>653.79113018598</v>
      </c>
    </row>
    <row r="26" spans="2:9" ht="16.5" customHeight="1">
      <c r="B26" s="56"/>
      <c r="C26" s="57">
        <v>7</v>
      </c>
      <c r="D26" s="58" t="str">
        <f>IF(C26&gt;0,VLOOKUP(C26,Resultat!$B$3:$D$48,2,0),"")</f>
        <v>Patrick B Radley</v>
      </c>
      <c r="E26" s="108">
        <f>IF(C26&gt;0,VLOOKUP(C26,Resultat!$B$3:$E$48,4,0),"")</f>
        <v>62</v>
      </c>
      <c r="F26" s="60">
        <v>5.24</v>
      </c>
      <c r="G26" s="61">
        <v>80</v>
      </c>
      <c r="H26" s="59">
        <f t="shared" si="4"/>
        <v>404</v>
      </c>
      <c r="I26" s="59">
        <f t="shared" si="5"/>
        <v>577.9685264663806</v>
      </c>
    </row>
    <row r="27" spans="2:9" ht="16.5" customHeight="1">
      <c r="B27" s="80"/>
      <c r="C27" s="97"/>
      <c r="D27" s="58">
        <f>IF(C27&gt;0,VLOOKUP(C27,Resultat!$B$3:$D$48,2,0),"")</f>
      </c>
      <c r="E27" s="109">
        <f>IF(C27&gt;0,VLOOKUP(C27,Resultat!$B$3:$E$48,4,0),"")</f>
      </c>
      <c r="F27" s="83"/>
      <c r="G27" s="84"/>
      <c r="H27" s="59">
        <f t="shared" si="4"/>
        <v>0</v>
      </c>
      <c r="I27" s="59">
        <f t="shared" si="5"/>
        <v>0</v>
      </c>
    </row>
    <row r="28" spans="2:9" ht="16.5" customHeight="1">
      <c r="B28" s="74"/>
      <c r="C28" s="75"/>
      <c r="D28" s="76">
        <f>IF(C28&gt;0,VLOOKUP(C28,Resultat!$B$3:$D$48,2,0),"")</f>
      </c>
      <c r="E28" s="111">
        <f>IF(C28&gt;0,VLOOKUP(C28,Resultat!$B$3:$E$48,4,0),"")</f>
      </c>
      <c r="F28" s="77"/>
      <c r="G28" s="78"/>
      <c r="H28" s="79">
        <f t="shared" si="4"/>
        <v>0</v>
      </c>
      <c r="I28" s="79">
        <f t="shared" si="5"/>
        <v>0</v>
      </c>
    </row>
    <row r="29" spans="2:9" ht="16.5" customHeight="1">
      <c r="B29" s="57" t="s">
        <v>36</v>
      </c>
      <c r="C29" s="57"/>
      <c r="D29" s="57"/>
      <c r="E29" s="107">
        <f>IF(C29&gt;0,VLOOKUP(C29,Resultat!$B$3:$E$48,4,0),"")</f>
      </c>
      <c r="F29" s="57"/>
      <c r="G29" s="57"/>
      <c r="H29" s="57"/>
      <c r="I29" s="57"/>
    </row>
    <row r="30" spans="2:9" ht="16.5" customHeight="1">
      <c r="B30" s="56"/>
      <c r="C30" s="57"/>
      <c r="D30" s="58"/>
      <c r="E30" s="108"/>
      <c r="F30" s="60"/>
      <c r="G30" s="61"/>
      <c r="H30" s="59"/>
      <c r="I30" s="59"/>
    </row>
    <row r="31" spans="2:9" ht="16.5" customHeight="1">
      <c r="B31" s="56"/>
      <c r="C31" s="57"/>
      <c r="D31" s="58"/>
      <c r="E31" s="108"/>
      <c r="F31" s="60"/>
      <c r="G31" s="61"/>
      <c r="H31" s="59"/>
      <c r="I31" s="59"/>
    </row>
    <row r="32" spans="2:10" ht="16.5" customHeight="1">
      <c r="B32" s="56"/>
      <c r="C32" s="57"/>
      <c r="D32" s="58"/>
      <c r="E32" s="108"/>
      <c r="F32" s="60"/>
      <c r="G32" s="61"/>
      <c r="H32" s="59"/>
      <c r="I32" s="59"/>
      <c r="J32" s="97"/>
    </row>
    <row r="33" spans="2:10" ht="16.5" customHeight="1">
      <c r="B33" s="56"/>
      <c r="C33" s="57"/>
      <c r="D33" s="58"/>
      <c r="E33" s="108"/>
      <c r="F33" s="60"/>
      <c r="G33" s="61"/>
      <c r="H33" s="59"/>
      <c r="I33" s="59"/>
      <c r="J33" s="97"/>
    </row>
    <row r="34" spans="2:10" ht="16.5" customHeight="1">
      <c r="B34" s="56"/>
      <c r="C34" s="57"/>
      <c r="D34" s="58"/>
      <c r="E34" s="108"/>
      <c r="F34" s="60"/>
      <c r="G34" s="61"/>
      <c r="H34" s="59"/>
      <c r="I34" s="59"/>
      <c r="J34" s="97"/>
    </row>
    <row r="35" spans="2:9" ht="16.5" customHeight="1">
      <c r="B35" s="56"/>
      <c r="C35" s="57"/>
      <c r="D35" s="58"/>
      <c r="E35" s="108"/>
      <c r="F35" s="60"/>
      <c r="G35" s="61"/>
      <c r="H35" s="59"/>
      <c r="I35" s="59"/>
    </row>
    <row r="36" spans="2:9" ht="16.5" customHeight="1">
      <c r="B36" s="74"/>
      <c r="C36" s="75"/>
      <c r="D36" s="76"/>
      <c r="E36" s="111"/>
      <c r="F36" s="77"/>
      <c r="G36" s="78"/>
      <c r="H36" s="79"/>
      <c r="I36" s="79"/>
    </row>
    <row r="37" spans="2:10" ht="16.5" customHeight="1">
      <c r="B37" s="80"/>
      <c r="C37" s="81"/>
      <c r="D37" s="82">
        <f>IF(C37&gt;0,VLOOKUP(C37,Resultat!$B$3:$D$48,2,0),"")</f>
      </c>
      <c r="E37" s="109"/>
      <c r="F37" s="83"/>
      <c r="G37" s="84"/>
      <c r="H37" s="85"/>
      <c r="I37" s="85"/>
      <c r="J37" s="81"/>
    </row>
    <row r="38" spans="2:10" ht="16.5" customHeight="1">
      <c r="B38" s="80"/>
      <c r="C38" s="81"/>
      <c r="D38" s="82">
        <f>IF(C38&gt;0,VLOOKUP(C38,Resultat!$B$3:$D$48,2,0),"")</f>
      </c>
      <c r="E38" s="109"/>
      <c r="F38" s="83"/>
      <c r="G38" s="84"/>
      <c r="H38" s="85"/>
      <c r="I38" s="85"/>
      <c r="J38" s="81"/>
    </row>
    <row r="39" spans="2:10" ht="16.5" customHeight="1">
      <c r="B39" s="80"/>
      <c r="C39" s="81"/>
      <c r="D39" s="82">
        <f>IF(C39&gt;0,VLOOKUP(C39,Resultat!$B$3:$D$48,2,0),"")</f>
      </c>
      <c r="E39" s="109"/>
      <c r="F39" s="83"/>
      <c r="G39" s="84"/>
      <c r="H39" s="85"/>
      <c r="I39" s="85"/>
      <c r="J39" s="81"/>
    </row>
    <row r="40" spans="2:10" ht="12.75">
      <c r="B40" s="80"/>
      <c r="C40" s="81"/>
      <c r="D40" s="86"/>
      <c r="E40" s="110"/>
      <c r="F40" s="87"/>
      <c r="G40" s="81"/>
      <c r="H40" s="81"/>
      <c r="I40" s="85"/>
      <c r="J40" s="81"/>
    </row>
  </sheetData>
  <conditionalFormatting sqref="K4:K16 N4:N16 T4:T16 W4:W16">
    <cfRule type="cellIs" priority="1" dxfId="0" operator="equal" stopIfTrue="1">
      <formula>MIN($J$4,$M$4,$P$4,$S$4,$V$4+$A$4)</formula>
    </cfRule>
  </conditionalFormatting>
  <conditionalFormatting sqref="Q4:Q16">
    <cfRule type="cellIs" priority="2" dxfId="0" operator="equal" stopIfTrue="1">
      <formula>MIN($K$4,$N$4,$Q$4,$T$4,$W$4)</formula>
    </cfRule>
  </conditionalFormatting>
  <printOptions horizontalCentered="1"/>
  <pageMargins left="0.4330708661417323" right="0.3937007874015748" top="1.1811023622047245" bottom="0.984251968503937" header="0.5905511811023623" footer="0.5905511811023623"/>
  <pageSetup horizontalDpi="120" verticalDpi="120" orientation="portrait" paperSize="9" r:id="rId1"/>
  <headerFooter alignWithMargins="0">
    <oddHeader>&amp;L&amp;"Arial,Fet kursiv"&amp;14RFK IKAROS
ÖREBRO&amp;C&amp;"Arial,Fet"&amp;14Jaguar Open 2010
&amp;A&amp;R&amp;"Arial,Normal"&amp;14 2010-04-25</oddHeader>
    <oddFooter>&amp;L&amp;"Arial,Normal"&amp;6&amp;F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U54"/>
  <sheetViews>
    <sheetView workbookViewId="0" topLeftCell="A1">
      <selection activeCell="B1" sqref="B1"/>
    </sheetView>
  </sheetViews>
  <sheetFormatPr defaultColWidth="9.00390625" defaultRowHeight="12.75"/>
  <cols>
    <col min="1" max="1" width="1.25" style="0" customWidth="1"/>
    <col min="2" max="2" width="1.75390625" style="0" customWidth="1"/>
    <col min="3" max="3" width="4.625" style="0" bestFit="1" customWidth="1"/>
    <col min="4" max="4" width="21.375" style="0" bestFit="1" customWidth="1"/>
    <col min="5" max="5" width="3.625" style="0" bestFit="1" customWidth="1"/>
    <col min="6" max="7" width="6.00390625" style="0" customWidth="1"/>
    <col min="8" max="8" width="1.625" style="112" customWidth="1"/>
    <col min="9" max="9" width="1.75390625" style="0" customWidth="1"/>
    <col min="10" max="10" width="4.625" style="0" bestFit="1" customWidth="1"/>
    <col min="11" max="11" width="21.375" style="0" bestFit="1" customWidth="1"/>
    <col min="12" max="12" width="3.625" style="0" bestFit="1" customWidth="1"/>
    <col min="13" max="14" width="6.00390625" style="0" customWidth="1"/>
    <col min="15" max="15" width="1.625" style="0" customWidth="1"/>
    <col min="16" max="16" width="1.75390625" style="0" customWidth="1"/>
    <col min="17" max="17" width="4.625" style="0" bestFit="1" customWidth="1"/>
    <col min="18" max="18" width="21.375" style="0" bestFit="1" customWidth="1"/>
    <col min="19" max="19" width="3.625" style="0" bestFit="1" customWidth="1"/>
    <col min="20" max="21" width="6.00390625" style="0" customWidth="1"/>
  </cols>
  <sheetData>
    <row r="2" spans="1:21" ht="16.5" customHeight="1">
      <c r="A2" s="112"/>
      <c r="B2" s="113"/>
      <c r="C2" s="137" t="s">
        <v>42</v>
      </c>
      <c r="D2" s="137"/>
      <c r="E2" s="137"/>
      <c r="F2" s="50"/>
      <c r="G2" s="49"/>
      <c r="H2" s="114"/>
      <c r="I2" s="113"/>
      <c r="J2" s="137" t="s">
        <v>43</v>
      </c>
      <c r="K2" s="137"/>
      <c r="L2" s="137"/>
      <c r="M2" s="50"/>
      <c r="N2" s="49"/>
      <c r="P2" s="113"/>
      <c r="Q2" s="137" t="s">
        <v>44</v>
      </c>
      <c r="R2" s="137"/>
      <c r="S2" s="137"/>
      <c r="T2" s="50"/>
      <c r="U2" s="49"/>
    </row>
    <row r="3" spans="1:21" ht="16.5" customHeight="1">
      <c r="A3" s="112"/>
      <c r="B3" s="115"/>
      <c r="C3" s="116" t="s">
        <v>2</v>
      </c>
      <c r="D3" s="117" t="s">
        <v>3</v>
      </c>
      <c r="E3" s="118" t="s">
        <v>37</v>
      </c>
      <c r="F3" s="119" t="s">
        <v>22</v>
      </c>
      <c r="G3" s="118" t="s">
        <v>23</v>
      </c>
      <c r="H3" s="120"/>
      <c r="I3" s="115"/>
      <c r="J3" s="116" t="s">
        <v>2</v>
      </c>
      <c r="K3" s="117" t="s">
        <v>3</v>
      </c>
      <c r="L3" s="118" t="s">
        <v>37</v>
      </c>
      <c r="M3" s="119" t="s">
        <v>22</v>
      </c>
      <c r="N3" s="118" t="s">
        <v>23</v>
      </c>
      <c r="P3" s="115"/>
      <c r="Q3" s="116" t="s">
        <v>2</v>
      </c>
      <c r="R3" s="117" t="s">
        <v>3</v>
      </c>
      <c r="S3" s="118" t="s">
        <v>37</v>
      </c>
      <c r="T3" s="119" t="s">
        <v>22</v>
      </c>
      <c r="U3" s="118" t="s">
        <v>23</v>
      </c>
    </row>
    <row r="4" spans="2:21" s="121" customFormat="1" ht="16.5" customHeight="1">
      <c r="B4" s="122" t="s">
        <v>33</v>
      </c>
      <c r="C4" s="122"/>
      <c r="D4" s="122"/>
      <c r="E4" s="123"/>
      <c r="F4" s="122"/>
      <c r="G4" s="122"/>
      <c r="H4" s="124"/>
      <c r="I4" s="122" t="s">
        <v>33</v>
      </c>
      <c r="J4" s="122"/>
      <c r="K4" s="122"/>
      <c r="L4" s="123"/>
      <c r="M4" s="122"/>
      <c r="N4" s="122"/>
      <c r="P4" s="122" t="s">
        <v>33</v>
      </c>
      <c r="Q4" s="122"/>
      <c r="R4" s="122"/>
      <c r="S4" s="123"/>
      <c r="T4" s="122"/>
      <c r="U4" s="122"/>
    </row>
    <row r="5" spans="2:21" ht="16.5" customHeight="1">
      <c r="B5" s="56"/>
      <c r="C5" s="57">
        <v>9</v>
      </c>
      <c r="D5" s="58" t="s">
        <v>31</v>
      </c>
      <c r="E5" s="108">
        <v>78</v>
      </c>
      <c r="F5" s="60"/>
      <c r="G5" s="61"/>
      <c r="H5" s="84"/>
      <c r="I5" s="56"/>
      <c r="J5" s="57">
        <v>3</v>
      </c>
      <c r="K5" s="58" t="s">
        <v>14</v>
      </c>
      <c r="L5" s="108">
        <v>76</v>
      </c>
      <c r="M5" s="60"/>
      <c r="N5" s="61"/>
      <c r="P5" s="56"/>
      <c r="Q5" s="57">
        <v>13</v>
      </c>
      <c r="R5" s="58" t="s">
        <v>29</v>
      </c>
      <c r="S5" s="108" t="s">
        <v>38</v>
      </c>
      <c r="T5" s="60"/>
      <c r="U5" s="61"/>
    </row>
    <row r="6" spans="2:21" ht="16.5" customHeight="1">
      <c r="B6" s="56"/>
      <c r="C6" s="57">
        <v>10</v>
      </c>
      <c r="D6" s="58" t="s">
        <v>15</v>
      </c>
      <c r="E6" s="108">
        <v>66</v>
      </c>
      <c r="F6" s="60"/>
      <c r="G6" s="61"/>
      <c r="H6" s="84"/>
      <c r="I6" s="56"/>
      <c r="J6" s="57">
        <v>8</v>
      </c>
      <c r="K6" s="58" t="s">
        <v>19</v>
      </c>
      <c r="L6" s="108" t="s">
        <v>38</v>
      </c>
      <c r="M6" s="60"/>
      <c r="N6" s="61"/>
      <c r="P6" s="56"/>
      <c r="Q6" s="57">
        <v>4</v>
      </c>
      <c r="R6" s="58" t="s">
        <v>11</v>
      </c>
      <c r="S6" s="108">
        <v>71</v>
      </c>
      <c r="T6" s="60"/>
      <c r="U6" s="61"/>
    </row>
    <row r="7" spans="2:21" ht="16.5" customHeight="1">
      <c r="B7" s="56"/>
      <c r="C7" s="57">
        <v>15</v>
      </c>
      <c r="D7" s="58" t="s">
        <v>40</v>
      </c>
      <c r="E7" s="108" t="s">
        <v>38</v>
      </c>
      <c r="F7" s="60"/>
      <c r="G7" s="61"/>
      <c r="H7" s="84"/>
      <c r="I7" s="56"/>
      <c r="J7" s="57">
        <v>6</v>
      </c>
      <c r="K7" s="58" t="s">
        <v>16</v>
      </c>
      <c r="L7" s="108" t="s">
        <v>38</v>
      </c>
      <c r="M7" s="60"/>
      <c r="N7" s="61"/>
      <c r="P7" s="56"/>
      <c r="Q7" s="57">
        <v>12</v>
      </c>
      <c r="R7" s="58" t="s">
        <v>25</v>
      </c>
      <c r="S7" s="108">
        <v>73</v>
      </c>
      <c r="T7" s="60"/>
      <c r="U7" s="61"/>
    </row>
    <row r="8" spans="2:21" ht="16.5" customHeight="1">
      <c r="B8" s="56"/>
      <c r="C8" s="57">
        <v>8</v>
      </c>
      <c r="D8" s="58" t="s">
        <v>19</v>
      </c>
      <c r="E8" s="108" t="s">
        <v>38</v>
      </c>
      <c r="F8" s="60"/>
      <c r="G8" s="61"/>
      <c r="H8" s="84"/>
      <c r="I8" s="56"/>
      <c r="J8" s="57">
        <v>14</v>
      </c>
      <c r="K8" s="58" t="s">
        <v>39</v>
      </c>
      <c r="L8" s="108">
        <v>61</v>
      </c>
      <c r="M8" s="60"/>
      <c r="N8" s="61"/>
      <c r="P8" s="56"/>
      <c r="Q8" s="57">
        <v>5</v>
      </c>
      <c r="R8" s="58" t="s">
        <v>12</v>
      </c>
      <c r="S8" s="108" t="s">
        <v>38</v>
      </c>
      <c r="T8" s="60"/>
      <c r="U8" s="61"/>
    </row>
    <row r="9" spans="2:21" ht="16.5" customHeight="1">
      <c r="B9" s="56"/>
      <c r="C9" s="57">
        <v>5</v>
      </c>
      <c r="D9" s="58" t="s">
        <v>12</v>
      </c>
      <c r="E9" s="108" t="s">
        <v>38</v>
      </c>
      <c r="F9" s="60"/>
      <c r="G9" s="61"/>
      <c r="H9" s="84"/>
      <c r="I9" s="56"/>
      <c r="J9" s="57">
        <v>1</v>
      </c>
      <c r="K9" s="58" t="s">
        <v>18</v>
      </c>
      <c r="L9" s="108">
        <v>69</v>
      </c>
      <c r="M9" s="60"/>
      <c r="N9" s="61"/>
      <c r="P9" s="56"/>
      <c r="Q9" s="57">
        <v>8</v>
      </c>
      <c r="R9" s="58" t="s">
        <v>19</v>
      </c>
      <c r="S9" s="108" t="s">
        <v>38</v>
      </c>
      <c r="T9" s="60"/>
      <c r="U9" s="61"/>
    </row>
    <row r="10" spans="2:21" ht="16.5" customHeight="1">
      <c r="B10" s="80"/>
      <c r="C10" s="97"/>
      <c r="D10" s="58" t="s">
        <v>45</v>
      </c>
      <c r="E10" s="108" t="s">
        <v>45</v>
      </c>
      <c r="F10" s="83"/>
      <c r="G10" s="84"/>
      <c r="H10" s="84"/>
      <c r="I10" s="80"/>
      <c r="J10" s="97">
        <v>17</v>
      </c>
      <c r="K10" s="58" t="s">
        <v>41</v>
      </c>
      <c r="L10" s="108">
        <v>79</v>
      </c>
      <c r="M10" s="83"/>
      <c r="N10" s="84"/>
      <c r="P10" s="80"/>
      <c r="Q10" s="97">
        <v>18</v>
      </c>
      <c r="R10" s="58">
        <v>0</v>
      </c>
      <c r="S10" s="108">
        <v>0</v>
      </c>
      <c r="T10" s="83"/>
      <c r="U10" s="84"/>
    </row>
    <row r="11" spans="2:21" ht="16.5" customHeight="1">
      <c r="B11" s="74"/>
      <c r="C11" s="75"/>
      <c r="D11" s="76" t="s">
        <v>45</v>
      </c>
      <c r="E11" s="111" t="s">
        <v>45</v>
      </c>
      <c r="F11" s="77"/>
      <c r="G11" s="78"/>
      <c r="H11" s="84"/>
      <c r="I11" s="74"/>
      <c r="J11" s="75">
        <v>16</v>
      </c>
      <c r="K11" s="76" t="s">
        <v>20</v>
      </c>
      <c r="L11" s="111">
        <v>67</v>
      </c>
      <c r="M11" s="77"/>
      <c r="N11" s="78"/>
      <c r="P11" s="74"/>
      <c r="Q11" s="75"/>
      <c r="R11" s="76" t="s">
        <v>45</v>
      </c>
      <c r="S11" s="111" t="s">
        <v>45</v>
      </c>
      <c r="T11" s="77"/>
      <c r="U11" s="78"/>
    </row>
    <row r="12" spans="2:21" s="121" customFormat="1" ht="16.5" customHeight="1">
      <c r="B12" s="122" t="s">
        <v>34</v>
      </c>
      <c r="C12" s="122"/>
      <c r="D12" s="122"/>
      <c r="E12" s="123" t="s">
        <v>45</v>
      </c>
      <c r="F12" s="122"/>
      <c r="G12" s="122"/>
      <c r="H12" s="124"/>
      <c r="I12" s="122" t="s">
        <v>34</v>
      </c>
      <c r="J12" s="122"/>
      <c r="K12" s="122"/>
      <c r="L12" s="123" t="s">
        <v>45</v>
      </c>
      <c r="M12" s="122"/>
      <c r="N12" s="122"/>
      <c r="P12" s="122" t="s">
        <v>34</v>
      </c>
      <c r="Q12" s="122"/>
      <c r="R12" s="122"/>
      <c r="S12" s="123" t="s">
        <v>45</v>
      </c>
      <c r="T12" s="122"/>
      <c r="U12" s="122"/>
    </row>
    <row r="13" spans="2:21" ht="16.5" customHeight="1">
      <c r="B13" s="56"/>
      <c r="C13" s="57">
        <v>6</v>
      </c>
      <c r="D13" s="58" t="s">
        <v>16</v>
      </c>
      <c r="E13" s="108" t="s">
        <v>38</v>
      </c>
      <c r="F13" s="60"/>
      <c r="G13" s="61"/>
      <c r="H13" s="84"/>
      <c r="I13" s="56"/>
      <c r="J13" s="57">
        <v>4</v>
      </c>
      <c r="K13" s="58" t="s">
        <v>11</v>
      </c>
      <c r="L13" s="108">
        <v>71</v>
      </c>
      <c r="M13" s="60"/>
      <c r="N13" s="61"/>
      <c r="P13" s="56"/>
      <c r="Q13" s="57">
        <v>1</v>
      </c>
      <c r="R13" s="58" t="s">
        <v>18</v>
      </c>
      <c r="S13" s="108">
        <v>69</v>
      </c>
      <c r="T13" s="60"/>
      <c r="U13" s="61"/>
    </row>
    <row r="14" spans="2:21" ht="16.5" customHeight="1">
      <c r="B14" s="56"/>
      <c r="C14" s="57">
        <v>1</v>
      </c>
      <c r="D14" s="58" t="s">
        <v>18</v>
      </c>
      <c r="E14" s="108">
        <v>69</v>
      </c>
      <c r="F14" s="60"/>
      <c r="G14" s="61"/>
      <c r="H14" s="84"/>
      <c r="I14" s="56"/>
      <c r="J14" s="57">
        <v>9</v>
      </c>
      <c r="K14" s="58" t="s">
        <v>31</v>
      </c>
      <c r="L14" s="108">
        <v>78</v>
      </c>
      <c r="M14" s="60"/>
      <c r="N14" s="61"/>
      <c r="P14" s="56"/>
      <c r="Q14" s="57">
        <v>11</v>
      </c>
      <c r="R14" s="58" t="s">
        <v>30</v>
      </c>
      <c r="S14" s="108">
        <v>63</v>
      </c>
      <c r="T14" s="60"/>
      <c r="U14" s="61"/>
    </row>
    <row r="15" spans="2:21" ht="16.5" customHeight="1">
      <c r="B15" s="56"/>
      <c r="C15" s="57">
        <v>3</v>
      </c>
      <c r="D15" s="58" t="s">
        <v>14</v>
      </c>
      <c r="E15" s="108">
        <v>76</v>
      </c>
      <c r="F15" s="60"/>
      <c r="G15" s="61"/>
      <c r="H15" s="84"/>
      <c r="I15" s="56"/>
      <c r="J15" s="57">
        <v>15</v>
      </c>
      <c r="K15" s="58" t="s">
        <v>40</v>
      </c>
      <c r="L15" s="108" t="s">
        <v>38</v>
      </c>
      <c r="M15" s="60"/>
      <c r="N15" s="61"/>
      <c r="P15" s="56"/>
      <c r="Q15" s="57">
        <v>10</v>
      </c>
      <c r="R15" s="58" t="s">
        <v>15</v>
      </c>
      <c r="S15" s="108">
        <v>66</v>
      </c>
      <c r="T15" s="60"/>
      <c r="U15" s="61"/>
    </row>
    <row r="16" spans="2:21" ht="16.5" customHeight="1">
      <c r="B16" s="56"/>
      <c r="C16" s="57">
        <v>4</v>
      </c>
      <c r="D16" s="58" t="s">
        <v>11</v>
      </c>
      <c r="E16" s="108">
        <v>71</v>
      </c>
      <c r="F16" s="60"/>
      <c r="G16" s="61"/>
      <c r="H16" s="84"/>
      <c r="I16" s="56"/>
      <c r="J16" s="57">
        <v>11</v>
      </c>
      <c r="K16" s="58" t="s">
        <v>30</v>
      </c>
      <c r="L16" s="108">
        <v>63</v>
      </c>
      <c r="M16" s="60"/>
      <c r="N16" s="61"/>
      <c r="P16" s="56"/>
      <c r="Q16" s="57">
        <v>3</v>
      </c>
      <c r="R16" s="58" t="s">
        <v>14</v>
      </c>
      <c r="S16" s="108">
        <v>76</v>
      </c>
      <c r="T16" s="60"/>
      <c r="U16" s="61"/>
    </row>
    <row r="17" spans="2:21" ht="16.5" customHeight="1">
      <c r="B17" s="56"/>
      <c r="C17" s="57">
        <v>7</v>
      </c>
      <c r="D17" s="58" t="s">
        <v>13</v>
      </c>
      <c r="E17" s="108">
        <v>62</v>
      </c>
      <c r="F17" s="60"/>
      <c r="G17" s="61"/>
      <c r="H17" s="84"/>
      <c r="I17" s="56"/>
      <c r="J17" s="57">
        <v>12</v>
      </c>
      <c r="K17" s="58" t="s">
        <v>25</v>
      </c>
      <c r="L17" s="108">
        <v>73</v>
      </c>
      <c r="M17" s="60"/>
      <c r="N17" s="61"/>
      <c r="P17" s="56"/>
      <c r="Q17" s="57">
        <v>14</v>
      </c>
      <c r="R17" s="58" t="s">
        <v>39</v>
      </c>
      <c r="S17" s="108">
        <v>61</v>
      </c>
      <c r="T17" s="60"/>
      <c r="U17" s="61"/>
    </row>
    <row r="18" spans="2:21" ht="16.5" customHeight="1">
      <c r="B18" s="80"/>
      <c r="C18" s="97">
        <v>16</v>
      </c>
      <c r="D18" s="58" t="s">
        <v>20</v>
      </c>
      <c r="E18" s="109">
        <v>67</v>
      </c>
      <c r="F18" s="60"/>
      <c r="G18" s="61"/>
      <c r="H18" s="84"/>
      <c r="I18" s="80"/>
      <c r="J18" s="97"/>
      <c r="K18" s="58" t="s">
        <v>45</v>
      </c>
      <c r="L18" s="109" t="s">
        <v>45</v>
      </c>
      <c r="M18" s="60"/>
      <c r="N18" s="61"/>
      <c r="P18" s="80"/>
      <c r="Q18" s="97">
        <v>16</v>
      </c>
      <c r="R18" s="58" t="s">
        <v>20</v>
      </c>
      <c r="S18" s="109">
        <v>67</v>
      </c>
      <c r="T18" s="60"/>
      <c r="U18" s="61"/>
    </row>
    <row r="19" spans="2:21" ht="16.5" customHeight="1">
      <c r="B19" s="74"/>
      <c r="C19" s="75">
        <v>17</v>
      </c>
      <c r="D19" s="76" t="s">
        <v>41</v>
      </c>
      <c r="E19" s="111">
        <v>79</v>
      </c>
      <c r="F19" s="77"/>
      <c r="G19" s="78"/>
      <c r="H19" s="84"/>
      <c r="I19" s="74"/>
      <c r="J19" s="75"/>
      <c r="K19" s="76" t="s">
        <v>45</v>
      </c>
      <c r="L19" s="111" t="s">
        <v>45</v>
      </c>
      <c r="M19" s="77"/>
      <c r="N19" s="78"/>
      <c r="P19" s="74"/>
      <c r="Q19" s="75">
        <v>17</v>
      </c>
      <c r="R19" s="76" t="s">
        <v>41</v>
      </c>
      <c r="S19" s="111">
        <v>79</v>
      </c>
      <c r="T19" s="77"/>
      <c r="U19" s="78"/>
    </row>
    <row r="20" spans="2:21" s="121" customFormat="1" ht="16.5" customHeight="1">
      <c r="B20" s="122" t="s">
        <v>35</v>
      </c>
      <c r="C20" s="122"/>
      <c r="D20" s="122"/>
      <c r="E20" s="123" t="s">
        <v>45</v>
      </c>
      <c r="F20" s="122"/>
      <c r="G20" s="122"/>
      <c r="H20" s="124"/>
      <c r="I20" s="122" t="s">
        <v>35</v>
      </c>
      <c r="J20" s="122"/>
      <c r="K20" s="122"/>
      <c r="L20" s="123" t="s">
        <v>45</v>
      </c>
      <c r="M20" s="122"/>
      <c r="N20" s="122"/>
      <c r="P20" s="122" t="s">
        <v>35</v>
      </c>
      <c r="Q20" s="122"/>
      <c r="R20" s="122"/>
      <c r="S20" s="123" t="s">
        <v>45</v>
      </c>
      <c r="T20" s="122"/>
      <c r="U20" s="122"/>
    </row>
    <row r="21" spans="2:21" ht="16.5" customHeight="1">
      <c r="B21" s="56"/>
      <c r="C21" s="57">
        <v>11</v>
      </c>
      <c r="D21" s="58" t="s">
        <v>30</v>
      </c>
      <c r="E21" s="108">
        <v>63</v>
      </c>
      <c r="F21" s="60"/>
      <c r="G21" s="61"/>
      <c r="H21" s="84"/>
      <c r="I21" s="56"/>
      <c r="J21" s="57">
        <v>2</v>
      </c>
      <c r="K21" s="58" t="s">
        <v>10</v>
      </c>
      <c r="L21" s="108" t="s">
        <v>38</v>
      </c>
      <c r="M21" s="60"/>
      <c r="N21" s="61"/>
      <c r="P21" s="56"/>
      <c r="Q21" s="57">
        <v>7</v>
      </c>
      <c r="R21" s="58" t="s">
        <v>13</v>
      </c>
      <c r="S21" s="108">
        <v>62</v>
      </c>
      <c r="T21" s="60"/>
      <c r="U21" s="61"/>
    </row>
    <row r="22" spans="2:21" ht="16.5" customHeight="1">
      <c r="B22" s="56"/>
      <c r="C22" s="57">
        <v>13</v>
      </c>
      <c r="D22" s="58" t="s">
        <v>29</v>
      </c>
      <c r="E22" s="108" t="s">
        <v>38</v>
      </c>
      <c r="F22" s="60"/>
      <c r="G22" s="61"/>
      <c r="H22" s="84"/>
      <c r="I22" s="56"/>
      <c r="J22" s="57">
        <v>7</v>
      </c>
      <c r="K22" s="58" t="s">
        <v>13</v>
      </c>
      <c r="L22" s="108">
        <v>62</v>
      </c>
      <c r="M22" s="60"/>
      <c r="N22" s="61"/>
      <c r="P22" s="56"/>
      <c r="Q22" s="57">
        <v>15</v>
      </c>
      <c r="R22" s="58" t="s">
        <v>40</v>
      </c>
      <c r="S22" s="108" t="s">
        <v>38</v>
      </c>
      <c r="T22" s="60"/>
      <c r="U22" s="61"/>
    </row>
    <row r="23" spans="2:21" ht="16.5" customHeight="1">
      <c r="B23" s="56"/>
      <c r="C23" s="57">
        <v>14</v>
      </c>
      <c r="D23" s="58" t="s">
        <v>39</v>
      </c>
      <c r="E23" s="108">
        <v>61</v>
      </c>
      <c r="F23" s="60"/>
      <c r="G23" s="61"/>
      <c r="H23" s="84"/>
      <c r="I23" s="56"/>
      <c r="J23" s="57">
        <v>10</v>
      </c>
      <c r="K23" s="58" t="s">
        <v>15</v>
      </c>
      <c r="L23" s="108">
        <v>66</v>
      </c>
      <c r="M23" s="60"/>
      <c r="N23" s="61"/>
      <c r="P23" s="56"/>
      <c r="Q23" s="57">
        <v>6</v>
      </c>
      <c r="R23" s="58" t="s">
        <v>16</v>
      </c>
      <c r="S23" s="108" t="s">
        <v>38</v>
      </c>
      <c r="T23" s="60"/>
      <c r="U23" s="61"/>
    </row>
    <row r="24" spans="2:21" ht="16.5" customHeight="1">
      <c r="B24" s="56"/>
      <c r="C24" s="57">
        <v>12</v>
      </c>
      <c r="D24" s="58" t="s">
        <v>25</v>
      </c>
      <c r="E24" s="108">
        <v>73</v>
      </c>
      <c r="F24" s="60"/>
      <c r="G24" s="61"/>
      <c r="H24" s="84"/>
      <c r="I24" s="56"/>
      <c r="J24" s="57">
        <v>5</v>
      </c>
      <c r="K24" s="58" t="s">
        <v>12</v>
      </c>
      <c r="L24" s="108" t="s">
        <v>38</v>
      </c>
      <c r="M24" s="60"/>
      <c r="N24" s="61"/>
      <c r="P24" s="56"/>
      <c r="Q24" s="57">
        <v>9</v>
      </c>
      <c r="R24" s="58" t="s">
        <v>31</v>
      </c>
      <c r="S24" s="108">
        <v>78</v>
      </c>
      <c r="T24" s="60"/>
      <c r="U24" s="61"/>
    </row>
    <row r="25" spans="2:21" ht="16.5" customHeight="1">
      <c r="B25" s="56"/>
      <c r="C25" s="57">
        <v>2</v>
      </c>
      <c r="D25" s="58" t="s">
        <v>10</v>
      </c>
      <c r="E25" s="108" t="s">
        <v>38</v>
      </c>
      <c r="F25" s="60"/>
      <c r="G25" s="61"/>
      <c r="H25" s="84"/>
      <c r="I25" s="56"/>
      <c r="J25" s="57">
        <v>13</v>
      </c>
      <c r="K25" s="58" t="s">
        <v>29</v>
      </c>
      <c r="L25" s="108" t="s">
        <v>38</v>
      </c>
      <c r="M25" s="60"/>
      <c r="N25" s="61"/>
      <c r="P25" s="56"/>
      <c r="Q25" s="57">
        <v>2</v>
      </c>
      <c r="R25" s="58" t="s">
        <v>10</v>
      </c>
      <c r="S25" s="108" t="s">
        <v>38</v>
      </c>
      <c r="T25" s="60"/>
      <c r="U25" s="61"/>
    </row>
    <row r="26" spans="3:19" ht="16.5" customHeight="1">
      <c r="C26">
        <v>18</v>
      </c>
      <c r="D26">
        <v>0</v>
      </c>
      <c r="E26">
        <v>0</v>
      </c>
      <c r="J26">
        <v>18</v>
      </c>
      <c r="K26">
        <v>0</v>
      </c>
      <c r="L26">
        <v>0</v>
      </c>
    </row>
    <row r="27" spans="4:12" ht="12.75"/>
    <row r="29" spans="2:21" ht="16.5" customHeight="1">
      <c r="B29" s="113"/>
      <c r="C29" s="137" t="s">
        <v>46</v>
      </c>
      <c r="D29" s="137"/>
      <c r="E29" s="137"/>
      <c r="F29" s="50"/>
      <c r="G29" s="49"/>
      <c r="H29"/>
      <c r="I29" s="113"/>
      <c r="J29" s="137" t="s">
        <v>47</v>
      </c>
      <c r="K29" s="137"/>
      <c r="L29" s="137"/>
      <c r="M29" s="50"/>
      <c r="N29" s="49"/>
      <c r="P29" s="113"/>
      <c r="Q29" s="137" t="s">
        <v>48</v>
      </c>
      <c r="R29" s="137"/>
      <c r="S29" s="137"/>
      <c r="T29" s="50"/>
      <c r="U29" s="49"/>
    </row>
    <row r="30" spans="2:21" ht="16.5" customHeight="1">
      <c r="B30" s="115"/>
      <c r="C30" s="116" t="s">
        <v>2</v>
      </c>
      <c r="D30" s="117" t="s">
        <v>3</v>
      </c>
      <c r="E30" s="118" t="s">
        <v>37</v>
      </c>
      <c r="F30" s="119" t="s">
        <v>22</v>
      </c>
      <c r="G30" s="118" t="s">
        <v>23</v>
      </c>
      <c r="H30"/>
      <c r="I30" s="115"/>
      <c r="J30" s="116" t="s">
        <v>2</v>
      </c>
      <c r="K30" s="117" t="s">
        <v>3</v>
      </c>
      <c r="L30" s="118" t="s">
        <v>37</v>
      </c>
      <c r="M30" s="119" t="s">
        <v>22</v>
      </c>
      <c r="N30" s="118" t="s">
        <v>23</v>
      </c>
      <c r="P30" s="115"/>
      <c r="Q30" s="116" t="s">
        <v>2</v>
      </c>
      <c r="R30" s="117" t="s">
        <v>3</v>
      </c>
      <c r="S30" s="118" t="s">
        <v>37</v>
      </c>
      <c r="T30" s="119" t="s">
        <v>22</v>
      </c>
      <c r="U30" s="118" t="s">
        <v>23</v>
      </c>
    </row>
    <row r="31" spans="2:21" s="121" customFormat="1" ht="16.5" customHeight="1">
      <c r="B31" s="122" t="s">
        <v>33</v>
      </c>
      <c r="C31" s="122"/>
      <c r="D31" s="122"/>
      <c r="E31" s="123"/>
      <c r="F31" s="122"/>
      <c r="G31" s="122"/>
      <c r="I31" s="122" t="s">
        <v>33</v>
      </c>
      <c r="J31" s="122"/>
      <c r="K31" s="122"/>
      <c r="L31" s="123"/>
      <c r="M31" s="122"/>
      <c r="N31" s="122"/>
      <c r="P31" s="122" t="s">
        <v>33</v>
      </c>
      <c r="Q31" s="122"/>
      <c r="R31" s="122"/>
      <c r="S31" s="123"/>
      <c r="T31" s="122"/>
      <c r="U31" s="122"/>
    </row>
    <row r="32" spans="2:21" ht="16.5" customHeight="1">
      <c r="B32" s="56"/>
      <c r="C32" s="57">
        <v>1</v>
      </c>
      <c r="D32" s="58" t="s">
        <v>18</v>
      </c>
      <c r="E32" s="108">
        <v>69</v>
      </c>
      <c r="F32" s="60"/>
      <c r="G32" s="61"/>
      <c r="H32"/>
      <c r="I32" s="56"/>
      <c r="J32" s="57">
        <v>15</v>
      </c>
      <c r="K32" s="58" t="s">
        <v>40</v>
      </c>
      <c r="L32" s="108" t="s">
        <v>38</v>
      </c>
      <c r="M32" s="60"/>
      <c r="N32" s="61"/>
      <c r="P32" s="56"/>
      <c r="Q32" s="57">
        <v>1</v>
      </c>
      <c r="R32" s="58" t="s">
        <v>18</v>
      </c>
      <c r="S32" s="108">
        <v>69</v>
      </c>
      <c r="T32" s="60"/>
      <c r="U32" s="61"/>
    </row>
    <row r="33" spans="2:21" ht="16.5" customHeight="1">
      <c r="B33" s="56"/>
      <c r="C33" s="57">
        <v>3</v>
      </c>
      <c r="D33" s="58" t="s">
        <v>14</v>
      </c>
      <c r="E33" s="108">
        <v>76</v>
      </c>
      <c r="F33" s="60"/>
      <c r="G33" s="61"/>
      <c r="H33"/>
      <c r="I33" s="56"/>
      <c r="J33" s="57">
        <v>11</v>
      </c>
      <c r="K33" s="58" t="s">
        <v>30</v>
      </c>
      <c r="L33" s="108">
        <v>63</v>
      </c>
      <c r="M33" s="60"/>
      <c r="N33" s="61"/>
      <c r="P33" s="56"/>
      <c r="Q33" s="57">
        <v>9</v>
      </c>
      <c r="R33" s="58" t="s">
        <v>31</v>
      </c>
      <c r="S33" s="108">
        <v>78</v>
      </c>
      <c r="T33" s="60"/>
      <c r="U33" s="61"/>
    </row>
    <row r="34" spans="2:21" ht="16.5" customHeight="1">
      <c r="B34" s="56"/>
      <c r="C34" s="57">
        <v>7</v>
      </c>
      <c r="D34" s="58" t="s">
        <v>13</v>
      </c>
      <c r="E34" s="108">
        <v>62</v>
      </c>
      <c r="F34" s="60"/>
      <c r="G34" s="61"/>
      <c r="H34"/>
      <c r="I34" s="56"/>
      <c r="J34" s="57">
        <v>13</v>
      </c>
      <c r="K34" s="58" t="s">
        <v>29</v>
      </c>
      <c r="L34" s="108" t="s">
        <v>38</v>
      </c>
      <c r="M34" s="60"/>
      <c r="N34" s="61"/>
      <c r="P34" s="56"/>
      <c r="Q34" s="57">
        <v>11</v>
      </c>
      <c r="R34" s="58" t="s">
        <v>30</v>
      </c>
      <c r="S34" s="108">
        <v>63</v>
      </c>
      <c r="T34" s="60"/>
      <c r="U34" s="61"/>
    </row>
    <row r="35" spans="2:21" ht="16.5" customHeight="1">
      <c r="B35" s="56"/>
      <c r="C35" s="57">
        <v>9</v>
      </c>
      <c r="D35" s="58" t="s">
        <v>31</v>
      </c>
      <c r="E35" s="108">
        <v>78</v>
      </c>
      <c r="F35" s="60"/>
      <c r="G35" s="61"/>
      <c r="H35"/>
      <c r="I35" s="56"/>
      <c r="J35" s="57">
        <v>6</v>
      </c>
      <c r="K35" s="58" t="s">
        <v>16</v>
      </c>
      <c r="L35" s="108" t="s">
        <v>38</v>
      </c>
      <c r="M35" s="60"/>
      <c r="N35" s="61"/>
      <c r="P35" s="56"/>
      <c r="Q35" s="57">
        <v>2</v>
      </c>
      <c r="R35" s="58" t="s">
        <v>10</v>
      </c>
      <c r="S35" s="108" t="s">
        <v>38</v>
      </c>
      <c r="T35" s="60"/>
      <c r="U35" s="61"/>
    </row>
    <row r="36" spans="2:21" ht="16.5" customHeight="1">
      <c r="B36" s="56"/>
      <c r="C36" s="57">
        <v>5</v>
      </c>
      <c r="D36" s="58" t="s">
        <v>12</v>
      </c>
      <c r="E36" s="108" t="s">
        <v>38</v>
      </c>
      <c r="F36" s="60"/>
      <c r="G36" s="61"/>
      <c r="H36"/>
      <c r="I36" s="56"/>
      <c r="J36" s="57">
        <v>12</v>
      </c>
      <c r="K36" s="58" t="s">
        <v>25</v>
      </c>
      <c r="L36" s="108">
        <v>73</v>
      </c>
      <c r="M36" s="60"/>
      <c r="N36" s="61"/>
      <c r="P36" s="56"/>
      <c r="Q36" s="57">
        <v>10</v>
      </c>
      <c r="R36" s="58" t="s">
        <v>15</v>
      </c>
      <c r="S36" s="108">
        <v>66</v>
      </c>
      <c r="T36" s="60"/>
      <c r="U36" s="61"/>
    </row>
    <row r="37" spans="2:21" ht="16.5" customHeight="1">
      <c r="B37" s="80"/>
      <c r="C37" s="97">
        <v>17</v>
      </c>
      <c r="D37" s="58" t="s">
        <v>41</v>
      </c>
      <c r="E37" s="108">
        <v>79</v>
      </c>
      <c r="F37" s="83"/>
      <c r="G37" s="84"/>
      <c r="H37"/>
      <c r="I37" s="80"/>
      <c r="J37" s="97">
        <v>18</v>
      </c>
      <c r="K37" s="58">
        <v>0</v>
      </c>
      <c r="L37" s="108">
        <v>0</v>
      </c>
      <c r="M37" s="83"/>
      <c r="N37" s="84"/>
      <c r="P37" s="80"/>
      <c r="Q37" s="97">
        <v>18</v>
      </c>
      <c r="R37" s="58">
        <v>0</v>
      </c>
      <c r="S37" s="108">
        <v>0</v>
      </c>
      <c r="T37" s="83"/>
      <c r="U37" s="84"/>
    </row>
    <row r="38" spans="2:21" ht="16.5" customHeight="1">
      <c r="B38" s="74"/>
      <c r="C38" s="75">
        <v>16</v>
      </c>
      <c r="D38" s="76" t="s">
        <v>20</v>
      </c>
      <c r="E38" s="111">
        <v>67</v>
      </c>
      <c r="F38" s="77"/>
      <c r="G38" s="78"/>
      <c r="H38"/>
      <c r="I38" s="74"/>
      <c r="J38" s="75"/>
      <c r="K38" s="76" t="s">
        <v>45</v>
      </c>
      <c r="L38" s="111" t="s">
        <v>45</v>
      </c>
      <c r="M38" s="77"/>
      <c r="N38" s="78"/>
      <c r="P38" s="74"/>
      <c r="Q38" s="75"/>
      <c r="R38" s="76" t="s">
        <v>45</v>
      </c>
      <c r="S38" s="111" t="s">
        <v>45</v>
      </c>
      <c r="T38" s="77"/>
      <c r="U38" s="78"/>
    </row>
    <row r="39" spans="2:21" s="121" customFormat="1" ht="16.5" customHeight="1">
      <c r="B39" s="122" t="s">
        <v>34</v>
      </c>
      <c r="C39" s="122"/>
      <c r="D39" s="122"/>
      <c r="E39" s="123" t="s">
        <v>45</v>
      </c>
      <c r="F39" s="122"/>
      <c r="G39" s="122"/>
      <c r="I39" s="122" t="s">
        <v>34</v>
      </c>
      <c r="J39" s="122"/>
      <c r="K39" s="122"/>
      <c r="L39" s="123" t="s">
        <v>45</v>
      </c>
      <c r="M39" s="122"/>
      <c r="N39" s="122"/>
      <c r="P39" s="122" t="s">
        <v>34</v>
      </c>
      <c r="Q39" s="122"/>
      <c r="R39" s="122"/>
      <c r="S39" s="123" t="s">
        <v>45</v>
      </c>
      <c r="T39" s="122"/>
      <c r="U39" s="122"/>
    </row>
    <row r="40" spans="2:21" ht="16.5" customHeight="1">
      <c r="B40" s="56"/>
      <c r="C40" s="57">
        <v>12</v>
      </c>
      <c r="D40" s="58" t="s">
        <v>25</v>
      </c>
      <c r="E40" s="108">
        <v>73</v>
      </c>
      <c r="F40" s="60"/>
      <c r="G40" s="61"/>
      <c r="H40"/>
      <c r="I40" s="56"/>
      <c r="J40" s="57">
        <v>14</v>
      </c>
      <c r="K40" s="58" t="s">
        <v>39</v>
      </c>
      <c r="L40" s="108">
        <v>61</v>
      </c>
      <c r="M40" s="60"/>
      <c r="N40" s="61"/>
      <c r="P40" s="56"/>
      <c r="Q40" s="57">
        <v>13</v>
      </c>
      <c r="R40" s="58" t="s">
        <v>29</v>
      </c>
      <c r="S40" s="108" t="s">
        <v>38</v>
      </c>
      <c r="T40" s="60"/>
      <c r="U40" s="61"/>
    </row>
    <row r="41" spans="2:21" ht="16.5" customHeight="1">
      <c r="B41" s="56"/>
      <c r="C41" s="57">
        <v>11</v>
      </c>
      <c r="D41" s="58" t="s">
        <v>30</v>
      </c>
      <c r="E41" s="108">
        <v>63</v>
      </c>
      <c r="F41" s="60"/>
      <c r="G41" s="61"/>
      <c r="H41"/>
      <c r="I41" s="56"/>
      <c r="J41" s="57">
        <v>3</v>
      </c>
      <c r="K41" s="58" t="s">
        <v>14</v>
      </c>
      <c r="L41" s="108">
        <v>76</v>
      </c>
      <c r="M41" s="60"/>
      <c r="N41" s="61"/>
      <c r="P41" s="56"/>
      <c r="Q41" s="57">
        <v>3</v>
      </c>
      <c r="R41" s="58" t="s">
        <v>14</v>
      </c>
      <c r="S41" s="108">
        <v>76</v>
      </c>
      <c r="T41" s="60"/>
      <c r="U41" s="61"/>
    </row>
    <row r="42" spans="2:21" ht="16.5" customHeight="1">
      <c r="B42" s="56"/>
      <c r="C42" s="57">
        <v>14</v>
      </c>
      <c r="D42" s="58" t="s">
        <v>39</v>
      </c>
      <c r="E42" s="108">
        <v>61</v>
      </c>
      <c r="F42" s="60"/>
      <c r="G42" s="61"/>
      <c r="H42"/>
      <c r="I42" s="56"/>
      <c r="J42" s="57">
        <v>9</v>
      </c>
      <c r="K42" s="58" t="s">
        <v>31</v>
      </c>
      <c r="L42" s="108">
        <v>78</v>
      </c>
      <c r="M42" s="60"/>
      <c r="N42" s="61"/>
      <c r="P42" s="56"/>
      <c r="Q42" s="57">
        <v>14</v>
      </c>
      <c r="R42" s="58" t="s">
        <v>39</v>
      </c>
      <c r="S42" s="108">
        <v>61</v>
      </c>
      <c r="T42" s="60"/>
      <c r="U42" s="61"/>
    </row>
    <row r="43" spans="2:21" ht="16.5" customHeight="1">
      <c r="B43" s="56"/>
      <c r="C43" s="57">
        <v>15</v>
      </c>
      <c r="D43" s="58" t="s">
        <v>40</v>
      </c>
      <c r="E43" s="108" t="s">
        <v>38</v>
      </c>
      <c r="F43" s="60"/>
      <c r="G43" s="61"/>
      <c r="H43"/>
      <c r="I43" s="56"/>
      <c r="J43" s="57">
        <v>10</v>
      </c>
      <c r="K43" s="58" t="s">
        <v>15</v>
      </c>
      <c r="L43" s="108">
        <v>66</v>
      </c>
      <c r="M43" s="60"/>
      <c r="N43" s="61"/>
      <c r="P43" s="56"/>
      <c r="Q43" s="57">
        <v>4</v>
      </c>
      <c r="R43" s="58" t="s">
        <v>11</v>
      </c>
      <c r="S43" s="108">
        <v>71</v>
      </c>
      <c r="T43" s="60"/>
      <c r="U43" s="61"/>
    </row>
    <row r="44" spans="2:21" ht="16.5" customHeight="1">
      <c r="B44" s="56"/>
      <c r="C44" s="57">
        <v>2</v>
      </c>
      <c r="D44" s="58" t="s">
        <v>10</v>
      </c>
      <c r="E44" s="108" t="s">
        <v>38</v>
      </c>
      <c r="F44" s="60"/>
      <c r="G44" s="61"/>
      <c r="H44"/>
      <c r="I44" s="56"/>
      <c r="J44" s="57">
        <v>8</v>
      </c>
      <c r="K44" s="58" t="s">
        <v>19</v>
      </c>
      <c r="L44" s="108" t="s">
        <v>38</v>
      </c>
      <c r="M44" s="60"/>
      <c r="N44" s="61"/>
      <c r="P44" s="56"/>
      <c r="Q44" s="57">
        <v>12</v>
      </c>
      <c r="R44" s="58" t="s">
        <v>25</v>
      </c>
      <c r="S44" s="108">
        <v>73</v>
      </c>
      <c r="T44" s="60"/>
      <c r="U44" s="61"/>
    </row>
    <row r="45" spans="2:21" ht="16.5" customHeight="1">
      <c r="B45" s="80"/>
      <c r="C45" s="97"/>
      <c r="D45" s="58" t="s">
        <v>45</v>
      </c>
      <c r="E45" s="109" t="s">
        <v>45</v>
      </c>
      <c r="F45" s="60"/>
      <c r="G45" s="61"/>
      <c r="H45"/>
      <c r="I45" s="80"/>
      <c r="J45" s="97">
        <v>16</v>
      </c>
      <c r="K45" s="58" t="s">
        <v>20</v>
      </c>
      <c r="L45" s="109">
        <v>67</v>
      </c>
      <c r="M45" s="60"/>
      <c r="N45" s="61"/>
      <c r="P45" s="80"/>
      <c r="Q45" s="97">
        <v>16</v>
      </c>
      <c r="R45" s="58" t="s">
        <v>20</v>
      </c>
      <c r="S45" s="109">
        <v>67</v>
      </c>
      <c r="T45" s="60"/>
      <c r="U45" s="61"/>
    </row>
    <row r="46" spans="2:21" ht="16.5" customHeight="1">
      <c r="B46" s="74"/>
      <c r="C46" s="75"/>
      <c r="D46" s="76" t="s">
        <v>45</v>
      </c>
      <c r="E46" s="111" t="s">
        <v>45</v>
      </c>
      <c r="F46" s="77"/>
      <c r="G46" s="78"/>
      <c r="H46"/>
      <c r="I46" s="74"/>
      <c r="J46" s="75">
        <v>17</v>
      </c>
      <c r="K46" s="76" t="s">
        <v>41</v>
      </c>
      <c r="L46" s="111">
        <v>79</v>
      </c>
      <c r="M46" s="77"/>
      <c r="N46" s="78"/>
      <c r="P46" s="74"/>
      <c r="Q46" s="75">
        <v>17</v>
      </c>
      <c r="R46" s="76" t="s">
        <v>41</v>
      </c>
      <c r="S46" s="111">
        <v>79</v>
      </c>
      <c r="T46" s="77"/>
      <c r="U46" s="78"/>
    </row>
    <row r="47" spans="2:21" s="121" customFormat="1" ht="16.5" customHeight="1">
      <c r="B47" s="122" t="s">
        <v>35</v>
      </c>
      <c r="C47" s="122"/>
      <c r="D47" s="122"/>
      <c r="E47" s="123" t="s">
        <v>45</v>
      </c>
      <c r="F47" s="122"/>
      <c r="G47" s="122"/>
      <c r="I47" s="122" t="s">
        <v>35</v>
      </c>
      <c r="J47" s="122"/>
      <c r="K47" s="122"/>
      <c r="L47" s="123" t="s">
        <v>45</v>
      </c>
      <c r="M47" s="122"/>
      <c r="N47" s="122"/>
      <c r="P47" s="122" t="s">
        <v>35</v>
      </c>
      <c r="Q47" s="122"/>
      <c r="R47" s="122"/>
      <c r="S47" s="123" t="s">
        <v>45</v>
      </c>
      <c r="T47" s="122"/>
      <c r="U47" s="122"/>
    </row>
    <row r="48" spans="2:21" ht="16.5" customHeight="1">
      <c r="B48" s="56"/>
      <c r="C48" s="57">
        <v>4</v>
      </c>
      <c r="D48" s="58" t="s">
        <v>11</v>
      </c>
      <c r="E48" s="108">
        <v>71</v>
      </c>
      <c r="F48" s="60"/>
      <c r="G48" s="61"/>
      <c r="H48"/>
      <c r="I48" s="56"/>
      <c r="J48" s="57">
        <v>5</v>
      </c>
      <c r="K48" s="58" t="s">
        <v>12</v>
      </c>
      <c r="L48" s="108" t="s">
        <v>38</v>
      </c>
      <c r="M48" s="60"/>
      <c r="N48" s="61"/>
      <c r="P48" s="56"/>
      <c r="Q48" s="57">
        <v>15</v>
      </c>
      <c r="R48" s="58" t="s">
        <v>40</v>
      </c>
      <c r="S48" s="108" t="s">
        <v>38</v>
      </c>
      <c r="T48" s="60"/>
      <c r="U48" s="61"/>
    </row>
    <row r="49" spans="2:21" ht="16.5" customHeight="1">
      <c r="B49" s="56"/>
      <c r="C49" s="57">
        <v>8</v>
      </c>
      <c r="D49" s="58" t="s">
        <v>19</v>
      </c>
      <c r="E49" s="108" t="s">
        <v>38</v>
      </c>
      <c r="F49" s="60"/>
      <c r="G49" s="61"/>
      <c r="H49"/>
      <c r="I49" s="56"/>
      <c r="J49" s="57">
        <v>1</v>
      </c>
      <c r="K49" s="58" t="s">
        <v>18</v>
      </c>
      <c r="L49" s="108">
        <v>69</v>
      </c>
      <c r="M49" s="60"/>
      <c r="N49" s="61"/>
      <c r="P49" s="56"/>
      <c r="Q49" s="57">
        <v>7</v>
      </c>
      <c r="R49" s="58" t="s">
        <v>13</v>
      </c>
      <c r="S49" s="108">
        <v>62</v>
      </c>
      <c r="T49" s="60"/>
      <c r="U49" s="61"/>
    </row>
    <row r="50" spans="2:21" ht="16.5" customHeight="1">
      <c r="B50" s="56"/>
      <c r="C50" s="57">
        <v>10</v>
      </c>
      <c r="D50" s="58" t="s">
        <v>15</v>
      </c>
      <c r="E50" s="108">
        <v>66</v>
      </c>
      <c r="F50" s="60"/>
      <c r="G50" s="61"/>
      <c r="H50"/>
      <c r="I50" s="56"/>
      <c r="J50" s="57">
        <v>2</v>
      </c>
      <c r="K50" s="58" t="s">
        <v>10</v>
      </c>
      <c r="L50" s="108" t="s">
        <v>38</v>
      </c>
      <c r="M50" s="60"/>
      <c r="N50" s="61"/>
      <c r="P50" s="56"/>
      <c r="Q50" s="57">
        <v>5</v>
      </c>
      <c r="R50" s="58" t="s">
        <v>12</v>
      </c>
      <c r="S50" s="108" t="s">
        <v>38</v>
      </c>
      <c r="T50" s="60"/>
      <c r="U50" s="61"/>
    </row>
    <row r="51" spans="2:21" ht="16.5" customHeight="1">
      <c r="B51" s="56"/>
      <c r="C51" s="57">
        <v>6</v>
      </c>
      <c r="D51" s="58" t="s">
        <v>16</v>
      </c>
      <c r="E51" s="108" t="s">
        <v>38</v>
      </c>
      <c r="F51" s="60"/>
      <c r="G51" s="61"/>
      <c r="H51"/>
      <c r="I51" s="56"/>
      <c r="J51" s="57">
        <v>4</v>
      </c>
      <c r="K51" s="58" t="s">
        <v>11</v>
      </c>
      <c r="L51" s="108">
        <v>71</v>
      </c>
      <c r="M51" s="60"/>
      <c r="N51" s="61"/>
      <c r="P51" s="56"/>
      <c r="Q51" s="57">
        <v>8</v>
      </c>
      <c r="R51" s="58" t="s">
        <v>19</v>
      </c>
      <c r="S51" s="108" t="s">
        <v>38</v>
      </c>
      <c r="T51" s="60"/>
      <c r="U51" s="61"/>
    </row>
    <row r="52" spans="2:21" ht="16.5" customHeight="1">
      <c r="B52" s="56"/>
      <c r="C52" s="57">
        <v>13</v>
      </c>
      <c r="D52" s="58" t="s">
        <v>29</v>
      </c>
      <c r="E52" s="108" t="s">
        <v>38</v>
      </c>
      <c r="F52" s="60"/>
      <c r="G52" s="61"/>
      <c r="H52"/>
      <c r="I52" s="56"/>
      <c r="J52" s="57">
        <v>7</v>
      </c>
      <c r="K52" s="58" t="s">
        <v>13</v>
      </c>
      <c r="L52" s="108">
        <v>62</v>
      </c>
      <c r="M52" s="60"/>
      <c r="N52" s="61"/>
      <c r="P52" s="56"/>
      <c r="Q52" s="57">
        <v>6</v>
      </c>
      <c r="R52" s="58" t="s">
        <v>16</v>
      </c>
      <c r="S52" s="108" t="s">
        <v>38</v>
      </c>
      <c r="T52" s="60"/>
      <c r="U52" s="61"/>
    </row>
    <row r="53" spans="3:19" ht="16.5" customHeight="1">
      <c r="C53">
        <v>18</v>
      </c>
      <c r="D53">
        <v>0</v>
      </c>
      <c r="E53">
        <v>0</v>
      </c>
      <c r="H53"/>
    </row>
    <row r="54" spans="11:19" ht="12.75"/>
  </sheetData>
  <mergeCells count="6">
    <mergeCell ref="C2:E2"/>
    <mergeCell ref="J2:L2"/>
    <mergeCell ref="Q2:S2"/>
    <mergeCell ref="C29:E29"/>
    <mergeCell ref="J29:L29"/>
    <mergeCell ref="Q29:S29"/>
  </mergeCells>
  <printOptions horizontalCentered="1"/>
  <pageMargins left="0.4330708661417323" right="0.3937007874015748" top="1.1811023622047245" bottom="0.984251968503937" header="0.5905511811023623" footer="0.5905511811023623"/>
  <pageSetup horizontalDpi="600" verticalDpi="600" orientation="landscape" paperSize="9" r:id="rId1"/>
  <headerFooter alignWithMargins="0">
    <oddHeader>&amp;L&amp;"Arial,Fet kursiv"&amp;14RFK IKAROS
ÖREBRO&amp;C&amp;"Arial,Fet"&amp;14Jaguar Open 2010
&amp;A&amp;R&amp;"Arial,Normal"&amp;14 2010-04-25</oddHeader>
    <oddFooter>&amp;L&amp;"Arial,Normal"&amp;6&amp;F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 Ikaros cup</dc:title>
  <dc:subject/>
  <dc:creator>Anders Gustavvson</dc:creator>
  <cp:keywords/>
  <dc:description/>
  <cp:lastModifiedBy>Anders</cp:lastModifiedBy>
  <cp:lastPrinted>2010-04-25T14:22:02Z</cp:lastPrinted>
  <dcterms:created xsi:type="dcterms:W3CDTF">1997-06-18T20:53:26Z</dcterms:created>
  <dcterms:modified xsi:type="dcterms:W3CDTF">2010-04-26T21:54:36Z</dcterms:modified>
  <cp:category/>
  <cp:version/>
  <cp:contentType/>
  <cp:contentStatus/>
</cp:coreProperties>
</file>